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25" tabRatio="900" activeTab="0"/>
  </bookViews>
  <sheets>
    <sheet name="Kalkulator" sheetId="1" r:id="rId1"/>
    <sheet name="BAZA_LIBOR_WIBOR_KURS" sheetId="2" r:id="rId2"/>
  </sheets>
  <definedNames>
    <definedName name="_xlnm._FilterDatabase" localSheetId="1" hidden="1">'BAZA_LIBOR_WIBOR_KURS'!$A$1:$F$133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<sst xmlns="http://schemas.openxmlformats.org/spreadsheetml/2006/main" count="53" uniqueCount="42">
  <si>
    <t>Rok</t>
  </si>
  <si>
    <t>miesiąc</t>
  </si>
  <si>
    <t>Data</t>
  </si>
  <si>
    <t>LIBOR_3M_CHF</t>
  </si>
  <si>
    <t>WIBOR_3M</t>
  </si>
  <si>
    <t>Kurs PLN/CHF</t>
  </si>
  <si>
    <t xml:space="preserve">Okres kredytowania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</si>
  <si>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</si>
  <si>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</si>
  <si>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</si>
  <si>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</si>
  <si>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</si>
  <si>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</si>
  <si>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</si>
  <si>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</si>
  <si>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</si>
  <si>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</si>
  <si>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</si>
  <si>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</si>
  <si>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Miesiąc</t>
  </si>
  <si>
    <t>Kwota kredytu PLN</t>
  </si>
  <si>
    <t>Kurs CHF</t>
  </si>
  <si>
    <t>Data uruchomienia</t>
  </si>
  <si>
    <t>Kwota kredytu CHF</t>
  </si>
  <si>
    <t>Nr raty</t>
  </si>
  <si>
    <t>Marża</t>
  </si>
  <si>
    <t>Wpłata w PLN</t>
  </si>
  <si>
    <t>Uruchomienie kredytu</t>
  </si>
  <si>
    <t>Stan aktualny</t>
  </si>
  <si>
    <t>Saldo kapitału PLN</t>
  </si>
  <si>
    <t>Saldo kapitału CHF</t>
  </si>
  <si>
    <t>Saldo kapitału w PLN</t>
  </si>
  <si>
    <t>Kurs otwarcia</t>
  </si>
  <si>
    <t>Kalkulator</t>
  </si>
  <si>
    <t>Kurs aktualny</t>
  </si>
  <si>
    <t>Odsetki_PLN</t>
  </si>
  <si>
    <t>Kapitał_PLN</t>
  </si>
  <si>
    <t>Saldo kapitału_PLN</t>
  </si>
  <si>
    <t>odsetki_CHF</t>
  </si>
  <si>
    <t>kapitał_CHF</t>
  </si>
  <si>
    <t>Saldo kapitału_CHF</t>
  </si>
  <si>
    <t>kurs_CHF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</si>
</sst>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#,##0.00\ &quot;zł&quot;"/>
    <numFmt numFmtId="166" formatCode="#,##0\ [$CHF]"/>
    <numFmt numFmtId="167" formatCode="_-* #,##0.00\ [$zł-415]_-;\-* #,##0.00\ [$zł-415]_-;_-* &quot;-&quot;??\ [$zł-415]_-;_-@_-"/>
    <numFmt numFmtId="168" formatCode="_-* #,##0\ &quot;zł&quot;_-;\-* #,##0\ &quot;zł&quot;_-;_-* &quot;-&quot;??\ &quot;zł&quot;_-;_-@_-"/>
    <numFmt numFmtId="169" formatCode="#,##0\ &quot;zł&quot;"/>
    <numFmt numFmtId="170" formatCode="#,##0.00\ [$CHF]"/>
    <numFmt numFmtId="171" formatCode="#\ ##0.00\ &quot;zł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0" fontId="0" fillId="0" borderId="0" xfId="52" applyNumberFormat="1" applyFont="1" applyFill="1" applyBorder="1" applyAlignment="1">
      <alignment horizontal="right"/>
    </xf>
    <xf numFmtId="165" fontId="0" fillId="0" borderId="0" xfId="58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0" fillId="0" borderId="0" xfId="58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0" fontId="0" fillId="0" borderId="10" xfId="52" applyNumberFormat="1" applyFont="1" applyBorder="1" applyAlignment="1">
      <alignment horizontal="right"/>
    </xf>
    <xf numFmtId="167" fontId="0" fillId="0" borderId="10" xfId="58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168" fontId="0" fillId="0" borderId="0" xfId="58" applyNumberFormat="1" applyFont="1" applyAlignment="1">
      <alignment/>
    </xf>
    <xf numFmtId="169" fontId="0" fillId="33" borderId="0" xfId="58" applyNumberFormat="1" applyFont="1" applyFill="1" applyAlignment="1">
      <alignment/>
    </xf>
    <xf numFmtId="168" fontId="0" fillId="0" borderId="0" xfId="0" applyNumberFormat="1" applyAlignment="1">
      <alignment/>
    </xf>
    <xf numFmtId="170" fontId="0" fillId="0" borderId="10" xfId="0" applyNumberFormat="1" applyBorder="1" applyAlignment="1">
      <alignment horizontal="right"/>
    </xf>
    <xf numFmtId="167" fontId="0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 horizontal="right"/>
    </xf>
    <xf numFmtId="167" fontId="2" fillId="0" borderId="10" xfId="58" applyNumberFormat="1" applyFont="1" applyBorder="1" applyAlignment="1">
      <alignment horizontal="right"/>
    </xf>
    <xf numFmtId="165" fontId="41" fillId="0" borderId="0" xfId="58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theme="6" tint="0.3999499976634979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0975"/>
          <c:w val="0.97975"/>
          <c:h val="0.87925"/>
        </c:manualLayout>
      </c:layout>
      <c:lineChart>
        <c:grouping val="standard"/>
        <c:varyColors val="0"/>
        <c:ser>
          <c:idx val="2"/>
          <c:order val="2"/>
          <c:tx>
            <c:strRef>
              <c:f>BAZA_LIBOR_WIBOR_KURS!$F$1</c:f>
              <c:strCache>
                <c:ptCount val="1"/>
                <c:pt idx="0">
                  <c:v>Kurs PLN/CHF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BAZA_LIBOR_WIBOR_KURS!$C$2:$C$133</c:f>
              <c:strCache/>
            </c:strRef>
          </c:cat>
          <c:val>
            <c:numRef>
              <c:f>BAZA_LIBOR_WIBOR_KURS!$F$2:$F$133</c:f>
              <c:numCache/>
            </c:numRef>
          </c:val>
          <c:smooth val="0"/>
        </c:ser>
        <c:marker val="1"/>
        <c:axId val="39766480"/>
        <c:axId val="22354001"/>
      </c:lineChart>
      <c:lineChart>
        <c:grouping val="standard"/>
        <c:varyColors val="0"/>
        <c:ser>
          <c:idx val="0"/>
          <c:order val="0"/>
          <c:tx>
            <c:strRef>
              <c:f>BAZA_LIBOR_WIBOR_KURS!$D$1</c:f>
              <c:strCache>
                <c:ptCount val="1"/>
                <c:pt idx="0">
                  <c:v>LIBOR_3M_CHF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BAZA_LIBOR_WIBOR_KURS!$C$2:$C$133</c:f>
              <c:strCache/>
            </c:strRef>
          </c:cat>
          <c:val>
            <c:numRef>
              <c:f>BAZA_LIBOR_WIBOR_KURS!$D$2:$D$133</c:f>
              <c:numCache/>
            </c:numRef>
          </c:val>
          <c:smooth val="0"/>
        </c:ser>
        <c:ser>
          <c:idx val="1"/>
          <c:order val="1"/>
          <c:tx>
            <c:strRef>
              <c:f>BAZA_LIBOR_WIBOR_KURS!$E$1</c:f>
              <c:strCache>
                <c:ptCount val="1"/>
                <c:pt idx="0">
                  <c:v>WIBOR_3M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BAZA_LIBOR_WIBOR_KURS!$C$2:$C$133</c:f>
              <c:strCache/>
            </c:strRef>
          </c:cat>
          <c:val>
            <c:numRef>
              <c:f>BAZA_LIBOR_WIBOR_KURS!$E$2:$E$133</c:f>
              <c:numCache/>
            </c:numRef>
          </c:val>
          <c:smooth val="0"/>
        </c:ser>
        <c:marker val="1"/>
        <c:axId val="66968282"/>
        <c:axId val="65843627"/>
      </c:lineChart>
      <c:dateAx>
        <c:axId val="397664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-415]mmm\ 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235400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2354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66480"/>
        <c:crossesAt val="1"/>
        <c:crossBetween val="between"/>
        <c:dispUnits/>
      </c:valAx>
      <c:dateAx>
        <c:axId val="66968282"/>
        <c:scaling>
          <c:orientation val="minMax"/>
        </c:scaling>
        <c:axPos val="b"/>
        <c:delete val="1"/>
        <c:majorTickMark val="out"/>
        <c:minorTickMark val="none"/>
        <c:tickLblPos val="nextTo"/>
        <c:crossAx val="6584362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584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682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012"/>
          <c:w val="0.4647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32</xdr:col>
      <xdr:colOff>152400</xdr:colOff>
      <xdr:row>21</xdr:row>
      <xdr:rowOff>57150</xdr:rowOff>
    </xdr:to>
    <xdr:graphicFrame>
      <xdr:nvGraphicFramePr>
        <xdr:cNvPr id="1" name="Wykres 1"/>
        <xdr:cNvGraphicFramePr/>
      </xdr:nvGraphicFramePr>
      <xdr:xfrm>
        <a:off x="7962900" y="161925"/>
        <a:ext cx="12954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0"/>
  <sheetViews>
    <sheetView tabSelected="1" zoomScalePageLayoutView="0" workbookViewId="0" topLeftCell="A16">
      <selection activeCell="C4" sqref="C4"/>
    </sheetView>
  </sheetViews>
  <sheetFormatPr defaultColWidth="9.140625" defaultRowHeight="12.75"/>
  <cols>
    <col min="1" max="1" width="6.57421875" style="17" bestFit="1" customWidth="1"/>
    <col min="2" max="2" width="19.28125" style="0" bestFit="1" customWidth="1"/>
    <col min="3" max="3" width="14.8515625" style="0" bestFit="1" customWidth="1"/>
    <col min="4" max="4" width="6.28125" style="0" bestFit="1" customWidth="1"/>
    <col min="5" max="5" width="17.28125" style="0" bestFit="1" customWidth="1"/>
    <col min="6" max="6" width="11.8515625" style="0" bestFit="1" customWidth="1"/>
    <col min="7" max="7" width="18.28125" style="0" customWidth="1"/>
    <col min="8" max="8" width="19.00390625" style="0" bestFit="1" customWidth="1"/>
    <col min="9" max="9" width="10.8515625" style="0" bestFit="1" customWidth="1"/>
    <col min="10" max="10" width="6.28125" style="0" bestFit="1" customWidth="1"/>
    <col min="11" max="11" width="17.00390625" style="0" customWidth="1"/>
    <col min="12" max="12" width="12.00390625" style="0" bestFit="1" customWidth="1"/>
    <col min="13" max="13" width="11.28125" style="0" bestFit="1" customWidth="1"/>
    <col min="14" max="14" width="19.00390625" style="0" bestFit="1" customWidth="1"/>
    <col min="15" max="15" width="18.00390625" style="0" customWidth="1"/>
  </cols>
  <sheetData>
    <row r="1" spans="2:8" ht="12.75">
      <c r="B1" t="s">
        <v>27</v>
      </c>
      <c r="E1" t="s">
        <v>28</v>
      </c>
      <c r="H1" t="s">
        <v>31</v>
      </c>
    </row>
    <row r="2" spans="2:8" ht="12.75">
      <c r="B2" t="s">
        <v>20</v>
      </c>
      <c r="C2" s="26">
        <v>300000</v>
      </c>
      <c r="E2" t="s">
        <v>0</v>
      </c>
      <c r="F2" s="14">
        <v>2015</v>
      </c>
      <c r="H2" t="s">
        <v>32</v>
      </c>
    </row>
    <row r="3" spans="2:9" ht="12.75">
      <c r="B3" t="s">
        <v>6</v>
      </c>
      <c r="C3" s="14">
        <v>360</v>
      </c>
      <c r="E3" t="s">
        <v>19</v>
      </c>
      <c r="F3" s="15" t="s">
        <v>18</v>
      </c>
      <c r="H3" s="25">
        <f>F7*C7</f>
        <v>236047.0126538221</v>
      </c>
      <c r="I3" s="9">
        <f>H3/F7</f>
        <v>2.2740318181818187</v>
      </c>
    </row>
    <row r="4" spans="2:8" ht="12.75">
      <c r="B4" t="s">
        <v>0</v>
      </c>
      <c r="C4" s="14">
        <v>2007</v>
      </c>
      <c r="E4" t="s">
        <v>2</v>
      </c>
      <c r="F4" s="11">
        <f>DATE(F2,VLOOKUP(F3,BAZA_LIBOR_WIBOR_KURS!I2:J13,2,FALSE),1)</f>
        <v>42339</v>
      </c>
      <c r="G4" s="10"/>
      <c r="H4" t="s">
        <v>33</v>
      </c>
    </row>
    <row r="5" spans="2:9" ht="12.75">
      <c r="B5" t="s">
        <v>19</v>
      </c>
      <c r="C5" s="15" t="s">
        <v>13</v>
      </c>
      <c r="E5" t="s">
        <v>29</v>
      </c>
      <c r="F5" s="25">
        <f>VLOOKUP(F4,B11:N490,13,FALSE)</f>
        <v>290959.9357084676</v>
      </c>
      <c r="H5" s="27">
        <f>F5</f>
        <v>290959.9357084676</v>
      </c>
      <c r="I5" s="33">
        <f>H5/F7</f>
        <v>2.8030524266263286</v>
      </c>
    </row>
    <row r="6" spans="2:8" ht="12.75">
      <c r="B6" t="s">
        <v>22</v>
      </c>
      <c r="C6" s="11">
        <f>DATE(C4,VLOOKUP(C5,BAZA_LIBOR_WIBOR_KURS!I2:J13,2,FALSE),1)</f>
        <v>39264</v>
      </c>
      <c r="E6" t="s">
        <v>21</v>
      </c>
      <c r="F6" s="9">
        <f>VLOOKUP(F4,BAZA_LIBOR_WIBOR_KURS!C2:F145,4,FALSE)</f>
        <v>3.914</v>
      </c>
      <c r="H6" s="23" t="s">
        <v>34</v>
      </c>
    </row>
    <row r="7" spans="2:9" ht="12.75">
      <c r="B7" t="s">
        <v>21</v>
      </c>
      <c r="C7" s="9">
        <f>VLOOKUP(C6,BAZA_LIBOR_WIBOR_KURS!C2:F145,4,FALSE)</f>
        <v>2.2740318181818187</v>
      </c>
      <c r="E7" s="16" t="s">
        <v>30</v>
      </c>
      <c r="F7" s="24">
        <f>VLOOKUP(F4,B11:G490,6,FALSE)</f>
        <v>103801.1037341383</v>
      </c>
      <c r="H7" s="25">
        <f>F7*F6</f>
        <v>406277.52001541737</v>
      </c>
      <c r="I7" s="9">
        <f>H7/F7</f>
        <v>3.9140000000000006</v>
      </c>
    </row>
    <row r="8" spans="2:13" ht="12.75">
      <c r="B8" t="s">
        <v>23</v>
      </c>
      <c r="C8" s="12">
        <f>ROUND(C2/C7,2)</f>
        <v>131924.28</v>
      </c>
      <c r="L8" s="13"/>
      <c r="M8" s="13"/>
    </row>
    <row r="9" spans="10:13" ht="12.75">
      <c r="J9" s="12"/>
      <c r="K9" s="12"/>
      <c r="L9" s="12"/>
      <c r="M9" s="12"/>
    </row>
    <row r="10" spans="1:14" ht="12.75">
      <c r="A10" s="18" t="s">
        <v>24</v>
      </c>
      <c r="B10" s="18" t="s">
        <v>2</v>
      </c>
      <c r="C10" s="18" t="s">
        <v>3</v>
      </c>
      <c r="D10" s="18" t="s">
        <v>25</v>
      </c>
      <c r="E10" s="18" t="s">
        <v>38</v>
      </c>
      <c r="F10" s="18" t="s">
        <v>39</v>
      </c>
      <c r="G10" s="30" t="s">
        <v>40</v>
      </c>
      <c r="H10" s="18" t="s">
        <v>41</v>
      </c>
      <c r="I10" s="18" t="s">
        <v>4</v>
      </c>
      <c r="J10" s="18" t="s">
        <v>25</v>
      </c>
      <c r="K10" s="18" t="s">
        <v>26</v>
      </c>
      <c r="L10" s="19" t="s">
        <v>35</v>
      </c>
      <c r="M10" s="19" t="s">
        <v>36</v>
      </c>
      <c r="N10" s="30" t="s">
        <v>37</v>
      </c>
    </row>
    <row r="11" spans="1:14" ht="12.75">
      <c r="A11" s="18">
        <v>1</v>
      </c>
      <c r="B11" s="20">
        <f>DATE(C4,VLOOKUP(C5,BAZA_LIBOR_WIBOR_KURS!I2:J13,2,FALSE)+1,1)</f>
        <v>39295</v>
      </c>
      <c r="C11" s="21">
        <f>VLOOKUP(B11,BAZA_LIBOR_WIBOR_KURS!$C$2:$F$145,2,FALSE)</f>
        <v>0.02796</v>
      </c>
      <c r="D11" s="21">
        <v>0.02</v>
      </c>
      <c r="E11" s="28">
        <f>IPMT((C11+D11)/12,1,$C$3,-C8)</f>
        <v>527.2573724</v>
      </c>
      <c r="F11" s="28">
        <f>PPMT((C11+D11)/12,1,$C$3,-C8)</f>
        <v>164.58468774652502</v>
      </c>
      <c r="G11" s="31">
        <f>$C$8-SUM($F$11:F11)</f>
        <v>131759.69531225346</v>
      </c>
      <c r="H11" s="22">
        <f>VLOOKUP(B11,BAZA_LIBOR_WIBOR_KURS!$C$2:$F$145,4,FALSE)</f>
        <v>2.3273727272727274</v>
      </c>
      <c r="I11" s="21">
        <f>VLOOKUP(B11,BAZA_LIBOR_WIBOR_KURS!$C$2:$F$145,3,FALSE)</f>
        <v>0.04908636363636363</v>
      </c>
      <c r="J11" s="21">
        <v>0.02</v>
      </c>
      <c r="K11" s="29">
        <f aca="true" t="shared" si="0" ref="K11:K74">IF(A11&gt;$C$3,"_",IF(B11&gt;$F$4,0,H11*(E11+F11)))</f>
        <v>1610.1743423652001</v>
      </c>
      <c r="L11" s="22">
        <f>ROUND(C2*(I11+J11)/12,2)</f>
        <v>1727.16</v>
      </c>
      <c r="M11" s="22">
        <f>_xlfn.IFERROR(K11-L11,"_")</f>
        <v>-116.98565763479996</v>
      </c>
      <c r="N11" s="32">
        <f>IF(A11&gt;$C$3,"_",$C$2-SUM($M$11:M11))</f>
        <v>300116.9856576348</v>
      </c>
    </row>
    <row r="12" spans="1:14" ht="12.75">
      <c r="A12" s="18">
        <f>A11+1</f>
        <v>2</v>
      </c>
      <c r="B12" s="20">
        <f aca="true" t="shared" si="1" ref="B12:B75">IF(A12&gt;$C$3,"_",DATE(YEAR(B11),MONTH(B11)+1,1))</f>
        <v>39326</v>
      </c>
      <c r="C12" s="21">
        <f>IF(A12&gt;$C$3,"_",_xlfn.IFERROR(VLOOKUP(B12,BAZA_LIBOR_WIBOR_KURS!$C$2:$F$145,2,FALSE),C11))</f>
        <v>0.02824</v>
      </c>
      <c r="D12" s="21">
        <f aca="true" t="shared" si="2" ref="D12:D75">IF(A12&gt;$C$3,"_",D11)</f>
        <v>0.02</v>
      </c>
      <c r="E12" s="28">
        <f aca="true" t="shared" si="3" ref="E12:E75">IF(A12&gt;$C$3,"_",IPMT((C12+D12)/12,1,$C$3-A11,-G11))</f>
        <v>529.673975155259</v>
      </c>
      <c r="F12" s="28">
        <f aca="true" t="shared" si="4" ref="F12:F75">IF(A12&gt;$C$3,"_",PPMT((C12+D12)/12,1,$C$3-A11,-G11))</f>
        <v>164.39765309837972</v>
      </c>
      <c r="G12" s="31">
        <f>IF(A12&gt;$C$3,"_",$C$8-SUM($F$11:F12))</f>
        <v>131595.2976591551</v>
      </c>
      <c r="H12" s="22">
        <f>IF(A12&gt;$C$3,"_",_xlfn.IFERROR(VLOOKUP(B12,BAZA_LIBOR_WIBOR_KURS!$C$2:$F$145,4,FALSE),H11))</f>
        <v>2.2997249999999996</v>
      </c>
      <c r="I12" s="21">
        <f>IF(A12&gt;$C$3,"_",_xlfn.IFERROR(VLOOKUP(B12,BAZA_LIBOR_WIBOR_KURS!$C$2:$F$145,3,FALSE),I11))</f>
        <v>0.05091</v>
      </c>
      <c r="J12" s="21">
        <f aca="true" t="shared" si="5" ref="J12:J75">IF(A12&gt;$C$3,"_",J11)</f>
        <v>0.02</v>
      </c>
      <c r="K12" s="29">
        <f t="shared" si="0"/>
        <v>1596.1738752855988</v>
      </c>
      <c r="L12" s="22">
        <f aca="true" t="shared" si="6" ref="L12:L75">IF(A12&gt;$C$3,"_",IF(N11&lt;0,0,ROUND(N11*(I12+J12)/12,2)))</f>
        <v>1773.44</v>
      </c>
      <c r="M12" s="22">
        <f aca="true" t="shared" si="7" ref="M12:M75">_xlfn.IFERROR(K12-L12,"_")</f>
        <v>-177.26612471440126</v>
      </c>
      <c r="N12" s="32">
        <f>IF(A12&gt;$C$3,"_",$C$2-SUM($M$11:M12))</f>
        <v>300294.2517823492</v>
      </c>
    </row>
    <row r="13" spans="1:14" ht="12.75">
      <c r="A13" s="18">
        <f aca="true" t="shared" si="8" ref="A13:A76">A12+1</f>
        <v>3</v>
      </c>
      <c r="B13" s="20">
        <f t="shared" si="1"/>
        <v>39356</v>
      </c>
      <c r="C13" s="21">
        <f>IF(A13&gt;$C$3,"_",_xlfn.IFERROR(VLOOKUP(B13,BAZA_LIBOR_WIBOR_KURS!$C$2:$F$145,2,FALSE),C12))</f>
        <v>0.02787</v>
      </c>
      <c r="D13" s="21">
        <f t="shared" si="2"/>
        <v>0.02</v>
      </c>
      <c r="E13" s="28">
        <f t="shared" si="3"/>
        <v>524.9555749119795</v>
      </c>
      <c r="F13" s="28">
        <f t="shared" si="4"/>
        <v>166.17644597175953</v>
      </c>
      <c r="G13" s="31">
        <f>IF(A13&gt;$C$3,"_",$C$8-SUM($F$11:F13))</f>
        <v>131429.12121318333</v>
      </c>
      <c r="H13" s="22">
        <f>IF(A13&gt;$C$3,"_",_xlfn.IFERROR(VLOOKUP(B13,BAZA_LIBOR_WIBOR_KURS!$C$2:$F$145,4,FALSE),H12))</f>
        <v>2.2189869565217393</v>
      </c>
      <c r="I13" s="21">
        <f>IF(A13&gt;$C$3,"_",_xlfn.IFERROR(VLOOKUP(B13,BAZA_LIBOR_WIBOR_KURS!$C$2:$F$145,3,FALSE),I12))</f>
        <v>0.05128695652173914</v>
      </c>
      <c r="J13" s="21">
        <f t="shared" si="5"/>
        <v>0.02</v>
      </c>
      <c r="K13" s="29">
        <f t="shared" si="0"/>
        <v>1533.6129395755272</v>
      </c>
      <c r="L13" s="22">
        <f t="shared" si="6"/>
        <v>1783.92</v>
      </c>
      <c r="M13" s="22">
        <f t="shared" si="7"/>
        <v>-250.30706042447287</v>
      </c>
      <c r="N13" s="32">
        <f>IF(A13&gt;$C$3,"_",$C$2-SUM($M$11:M13))</f>
        <v>300544.55884277367</v>
      </c>
    </row>
    <row r="14" spans="1:14" ht="12.75">
      <c r="A14" s="18">
        <f t="shared" si="8"/>
        <v>4</v>
      </c>
      <c r="B14" s="20">
        <f t="shared" si="1"/>
        <v>39387</v>
      </c>
      <c r="C14" s="21">
        <f>IF(A14&gt;$C$3,"_",_xlfn.IFERROR(VLOOKUP(B14,BAZA_LIBOR_WIBOR_KURS!$C$2:$F$145,2,FALSE),C13))</f>
        <v>0.02751</v>
      </c>
      <c r="D14" s="21">
        <f t="shared" si="2"/>
        <v>0.02</v>
      </c>
      <c r="E14" s="28">
        <f t="shared" si="3"/>
        <v>520.3497957365283</v>
      </c>
      <c r="F14" s="28">
        <f t="shared" si="4"/>
        <v>167.93362814372713</v>
      </c>
      <c r="G14" s="31">
        <f>IF(A14&gt;$C$3,"_",$C$8-SUM($F$11:F14))</f>
        <v>131261.18758503962</v>
      </c>
      <c r="H14" s="22">
        <f>IF(A14&gt;$C$3,"_",_xlfn.IFERROR(VLOOKUP(B14,BAZA_LIBOR_WIBOR_KURS!$C$2:$F$145,4,FALSE),H13))</f>
        <v>2.220052380952381</v>
      </c>
      <c r="I14" s="21">
        <f>IF(A14&gt;$C$3,"_",_xlfn.IFERROR(VLOOKUP(B14,BAZA_LIBOR_WIBOR_KURS!$C$2:$F$145,3,FALSE),I13))</f>
        <v>0.05363809523809523</v>
      </c>
      <c r="J14" s="21">
        <f t="shared" si="5"/>
        <v>0.02</v>
      </c>
      <c r="K14" s="29">
        <f t="shared" si="0"/>
        <v>1528.025253955418</v>
      </c>
      <c r="L14" s="22">
        <f t="shared" si="6"/>
        <v>1844.29</v>
      </c>
      <c r="M14" s="22">
        <f t="shared" si="7"/>
        <v>-316.2647460445819</v>
      </c>
      <c r="N14" s="32">
        <f>IF(A14&gt;$C$3,"_",$C$2-SUM($M$11:M14))</f>
        <v>300860.82358881825</v>
      </c>
    </row>
    <row r="15" spans="1:14" ht="12.75">
      <c r="A15" s="18">
        <f t="shared" si="8"/>
        <v>5</v>
      </c>
      <c r="B15" s="20">
        <f t="shared" si="1"/>
        <v>39417</v>
      </c>
      <c r="C15" s="21">
        <f>IF(A15&gt;$C$3,"_",_xlfn.IFERROR(VLOOKUP(B15,BAZA_LIBOR_WIBOR_KURS!$C$2:$F$145,2,FALSE),C14))</f>
        <v>0.02774</v>
      </c>
      <c r="D15" s="21">
        <f t="shared" si="2"/>
        <v>0.02</v>
      </c>
      <c r="E15" s="28">
        <f t="shared" si="3"/>
        <v>522.2007579424827</v>
      </c>
      <c r="F15" s="28">
        <f t="shared" si="4"/>
        <v>167.89826104413598</v>
      </c>
      <c r="G15" s="31">
        <f>IF(A15&gt;$C$3,"_",$C$8-SUM($F$11:F15))</f>
        <v>131093.28932399547</v>
      </c>
      <c r="H15" s="22">
        <f>IF(A15&gt;$C$3,"_",_xlfn.IFERROR(VLOOKUP(B15,BAZA_LIBOR_WIBOR_KURS!$C$2:$F$145,4,FALSE),H14))</f>
        <v>2.1712894736842108</v>
      </c>
      <c r="I15" s="21">
        <f>IF(A15&gt;$C$3,"_",_xlfn.IFERROR(VLOOKUP(B15,BAZA_LIBOR_WIBOR_KURS!$C$2:$F$145,3,FALSE),I14))</f>
        <v>0.05666842105263159</v>
      </c>
      <c r="J15" s="21">
        <f t="shared" si="5"/>
        <v>0.02</v>
      </c>
      <c r="K15" s="29">
        <f t="shared" si="0"/>
        <v>1498.4047357254456</v>
      </c>
      <c r="L15" s="22">
        <f t="shared" si="6"/>
        <v>1922.21</v>
      </c>
      <c r="M15" s="22">
        <f t="shared" si="7"/>
        <v>-423.8052642745545</v>
      </c>
      <c r="N15" s="32">
        <f>IF(A15&gt;$C$3,"_",$C$2-SUM($M$11:M15))</f>
        <v>301284.6288530928</v>
      </c>
    </row>
    <row r="16" spans="1:14" ht="12.75">
      <c r="A16" s="18">
        <f t="shared" si="8"/>
        <v>6</v>
      </c>
      <c r="B16" s="20">
        <f t="shared" si="1"/>
        <v>39448</v>
      </c>
      <c r="C16" s="21">
        <f>IF(A16&gt;$C$3,"_",_xlfn.IFERROR(VLOOKUP(B16,BAZA_LIBOR_WIBOR_KURS!$C$2:$F$145,2,FALSE),C15))</f>
        <v>0.02696</v>
      </c>
      <c r="D16" s="21">
        <f t="shared" si="2"/>
        <v>0.02</v>
      </c>
      <c r="E16" s="28">
        <f t="shared" si="3"/>
        <v>513.0117388879023</v>
      </c>
      <c r="F16" s="28">
        <f t="shared" si="4"/>
        <v>170.95198857380217</v>
      </c>
      <c r="G16" s="31">
        <f>IF(A16&gt;$C$3,"_",$C$8-SUM($F$11:F16))</f>
        <v>130922.33733542167</v>
      </c>
      <c r="H16" s="22">
        <f>IF(A16&gt;$C$3,"_",_xlfn.IFERROR(VLOOKUP(B16,BAZA_LIBOR_WIBOR_KURS!$C$2:$F$145,4,FALSE),H15))</f>
        <v>2.2278000000000002</v>
      </c>
      <c r="I16" s="21">
        <f>IF(A16&gt;$C$3,"_",_xlfn.IFERROR(VLOOKUP(B16,BAZA_LIBOR_WIBOR_KURS!$C$2:$F$145,3,FALSE),I15))</f>
        <v>0.05642727272727272</v>
      </c>
      <c r="J16" s="21">
        <f t="shared" si="5"/>
        <v>0.02</v>
      </c>
      <c r="K16" s="29">
        <f t="shared" si="0"/>
        <v>1523.7343920391854</v>
      </c>
      <c r="L16" s="22">
        <f t="shared" si="6"/>
        <v>1918.86</v>
      </c>
      <c r="M16" s="22">
        <f t="shared" si="7"/>
        <v>-395.1256079608145</v>
      </c>
      <c r="N16" s="32">
        <f>IF(A16&gt;$C$3,"_",$C$2-SUM($M$11:M16))</f>
        <v>301679.75446105364</v>
      </c>
    </row>
    <row r="17" spans="1:14" ht="12.75">
      <c r="A17" s="18">
        <f t="shared" si="8"/>
        <v>7</v>
      </c>
      <c r="B17" s="20">
        <f t="shared" si="1"/>
        <v>39479</v>
      </c>
      <c r="C17" s="21">
        <f>IF(A17&gt;$C$3,"_",_xlfn.IFERROR(VLOOKUP(B17,BAZA_LIBOR_WIBOR_KURS!$C$2:$F$145,2,FALSE),C16))</f>
        <v>0.02745</v>
      </c>
      <c r="D17" s="21">
        <f t="shared" si="2"/>
        <v>0.02</v>
      </c>
      <c r="E17" s="28">
        <f t="shared" si="3"/>
        <v>517.6887422138132</v>
      </c>
      <c r="F17" s="28">
        <f t="shared" si="4"/>
        <v>170.1181773464353</v>
      </c>
      <c r="G17" s="31">
        <f>IF(A17&gt;$C$3,"_",$C$8-SUM($F$11:F17))</f>
        <v>130752.21915807524</v>
      </c>
      <c r="H17" s="22">
        <f>IF(A17&gt;$C$3,"_",_xlfn.IFERROR(VLOOKUP(B17,BAZA_LIBOR_WIBOR_KURS!$C$2:$F$145,4,FALSE),H16))</f>
        <v>2.224019047619048</v>
      </c>
      <c r="I17" s="21">
        <f>IF(A17&gt;$C$3,"_",_xlfn.IFERROR(VLOOKUP(B17,BAZA_LIBOR_WIBOR_KURS!$C$2:$F$145,3,FALSE),I16))</f>
        <v>0.05742857142857142</v>
      </c>
      <c r="J17" s="21">
        <f t="shared" si="5"/>
        <v>0.02</v>
      </c>
      <c r="K17" s="29">
        <f t="shared" si="0"/>
        <v>1529.6956901861747</v>
      </c>
      <c r="L17" s="22">
        <f t="shared" si="6"/>
        <v>1946.55</v>
      </c>
      <c r="M17" s="22">
        <f t="shared" si="7"/>
        <v>-416.85430981382524</v>
      </c>
      <c r="N17" s="32">
        <f>IF(A17&gt;$C$3,"_",$C$2-SUM($M$11:M17))</f>
        <v>302096.60877086746</v>
      </c>
    </row>
    <row r="18" spans="1:14" ht="12.75">
      <c r="A18" s="18">
        <f t="shared" si="8"/>
        <v>8</v>
      </c>
      <c r="B18" s="20">
        <f t="shared" si="1"/>
        <v>39508</v>
      </c>
      <c r="C18" s="21">
        <f>IF(A18&gt;$C$3,"_",_xlfn.IFERROR(VLOOKUP(B18,BAZA_LIBOR_WIBOR_KURS!$C$2:$F$145,2,FALSE),C17))</f>
        <v>0.02829</v>
      </c>
      <c r="D18" s="21">
        <f t="shared" si="2"/>
        <v>0.02</v>
      </c>
      <c r="E18" s="28">
        <f t="shared" si="3"/>
        <v>526.168721928621</v>
      </c>
      <c r="F18" s="28">
        <f t="shared" si="4"/>
        <v>168.23754441932488</v>
      </c>
      <c r="G18" s="31">
        <f>IF(A18&gt;$C$3,"_",$C$8-SUM($F$11:F18))</f>
        <v>130583.98161365591</v>
      </c>
      <c r="H18" s="22">
        <f>IF(A18&gt;$C$3,"_",_xlfn.IFERROR(VLOOKUP(B18,BAZA_LIBOR_WIBOR_KURS!$C$2:$F$145,4,FALSE),H17))</f>
        <v>2.25202</v>
      </c>
      <c r="I18" s="21">
        <f>IF(A18&gt;$C$3,"_",_xlfn.IFERROR(VLOOKUP(B18,BAZA_LIBOR_WIBOR_KURS!$C$2:$F$145,3,FALSE),I17))</f>
        <v>0.060265</v>
      </c>
      <c r="J18" s="21">
        <f t="shared" si="5"/>
        <v>0.02</v>
      </c>
      <c r="K18" s="29">
        <f t="shared" si="0"/>
        <v>1563.816799940901</v>
      </c>
      <c r="L18" s="22">
        <f t="shared" si="6"/>
        <v>2020.65</v>
      </c>
      <c r="M18" s="22">
        <f t="shared" si="7"/>
        <v>-456.833200059099</v>
      </c>
      <c r="N18" s="32">
        <f>IF(A18&gt;$C$3,"_",$C$2-SUM($M$11:M18))</f>
        <v>302553.44197092653</v>
      </c>
    </row>
    <row r="19" spans="1:14" ht="12.75">
      <c r="A19" s="18">
        <f t="shared" si="8"/>
        <v>9</v>
      </c>
      <c r="B19" s="20">
        <f t="shared" si="1"/>
        <v>39539</v>
      </c>
      <c r="C19" s="21">
        <f>IF(A19&gt;$C$3,"_",_xlfn.IFERROR(VLOOKUP(B19,BAZA_LIBOR_WIBOR_KURS!$C$2:$F$145,2,FALSE),C18))</f>
        <v>0.02848</v>
      </c>
      <c r="D19" s="21">
        <f t="shared" si="2"/>
        <v>0.02</v>
      </c>
      <c r="E19" s="28">
        <f t="shared" si="3"/>
        <v>527.5592857191698</v>
      </c>
      <c r="F19" s="28">
        <f t="shared" si="4"/>
        <v>168.34090815584042</v>
      </c>
      <c r="G19" s="31">
        <f>IF(A19&gt;$C$3,"_",$C$8-SUM($F$11:F19))</f>
        <v>130415.64070550007</v>
      </c>
      <c r="H19" s="22">
        <f>IF(A19&gt;$C$3,"_",_xlfn.IFERROR(VLOOKUP(B19,BAZA_LIBOR_WIBOR_KURS!$C$2:$F$145,4,FALSE),H18))</f>
        <v>2.1591818181818176</v>
      </c>
      <c r="I19" s="21">
        <f>IF(A19&gt;$C$3,"_",_xlfn.IFERROR(VLOOKUP(B19,BAZA_LIBOR_WIBOR_KURS!$C$2:$F$145,3,FALSE),I18))</f>
        <v>0.06291363636363632</v>
      </c>
      <c r="J19" s="21">
        <f t="shared" si="5"/>
        <v>0.02</v>
      </c>
      <c r="K19" s="29">
        <f t="shared" si="0"/>
        <v>1502.575045884124</v>
      </c>
      <c r="L19" s="22">
        <f t="shared" si="6"/>
        <v>2090.48</v>
      </c>
      <c r="M19" s="22">
        <f t="shared" si="7"/>
        <v>-587.9049541158761</v>
      </c>
      <c r="N19" s="32">
        <f>IF(A19&gt;$C$3,"_",$C$2-SUM($M$11:M19))</f>
        <v>303141.34692504245</v>
      </c>
    </row>
    <row r="20" spans="1:14" ht="12.75">
      <c r="A20" s="18">
        <f t="shared" si="8"/>
        <v>10</v>
      </c>
      <c r="B20" s="20">
        <f t="shared" si="1"/>
        <v>39569</v>
      </c>
      <c r="C20" s="21">
        <f>IF(A20&gt;$C$3,"_",_xlfn.IFERROR(VLOOKUP(B20,BAZA_LIBOR_WIBOR_KURS!$C$2:$F$145,2,FALSE),C19))</f>
        <v>0.02782</v>
      </c>
      <c r="D20" s="21">
        <f t="shared" si="2"/>
        <v>0.02</v>
      </c>
      <c r="E20" s="28">
        <f t="shared" si="3"/>
        <v>519.7063282114178</v>
      </c>
      <c r="F20" s="28">
        <f t="shared" si="4"/>
        <v>171.02176890266628</v>
      </c>
      <c r="G20" s="31">
        <f>IF(A20&gt;$C$3,"_",$C$8-SUM($F$11:F20))</f>
        <v>130244.6189365974</v>
      </c>
      <c r="H20" s="22">
        <f>IF(A20&gt;$C$3,"_",_xlfn.IFERROR(VLOOKUP(B20,BAZA_LIBOR_WIBOR_KURS!$C$2:$F$145,4,FALSE),H19))</f>
        <v>2.09523</v>
      </c>
      <c r="I20" s="21">
        <f>IF(A20&gt;$C$3,"_",_xlfn.IFERROR(VLOOKUP(B20,BAZA_LIBOR_WIBOR_KURS!$C$2:$F$145,3,FALSE),I19))</f>
        <v>0.06414500000000001</v>
      </c>
      <c r="J20" s="21">
        <f t="shared" si="5"/>
        <v>0.02</v>
      </c>
      <c r="K20" s="29">
        <f t="shared" si="0"/>
        <v>1447.2342309163423</v>
      </c>
      <c r="L20" s="22">
        <f t="shared" si="6"/>
        <v>2125.65</v>
      </c>
      <c r="M20" s="22">
        <f t="shared" si="7"/>
        <v>-678.4157690836578</v>
      </c>
      <c r="N20" s="32">
        <f>IF(A20&gt;$C$3,"_",$C$2-SUM($M$11:M20))</f>
        <v>303819.7626941261</v>
      </c>
    </row>
    <row r="21" spans="1:14" ht="12.75">
      <c r="A21" s="18">
        <f t="shared" si="8"/>
        <v>11</v>
      </c>
      <c r="B21" s="20">
        <f t="shared" si="1"/>
        <v>39600</v>
      </c>
      <c r="C21" s="21">
        <f>IF(A21&gt;$C$3,"_",_xlfn.IFERROR(VLOOKUP(B21,BAZA_LIBOR_WIBOR_KURS!$C$2:$F$145,2,FALSE),C20))</f>
        <v>0.02837</v>
      </c>
      <c r="D21" s="21">
        <f t="shared" si="2"/>
        <v>0.02</v>
      </c>
      <c r="E21" s="28">
        <f t="shared" si="3"/>
        <v>524.9943514969347</v>
      </c>
      <c r="F21" s="28">
        <f t="shared" si="4"/>
        <v>170.03361055421843</v>
      </c>
      <c r="G21" s="31">
        <f>IF(A21&gt;$C$3,"_",$C$8-SUM($F$11:F21))</f>
        <v>130074.58532604319</v>
      </c>
      <c r="H21" s="22">
        <f>IF(A21&gt;$C$3,"_",_xlfn.IFERROR(VLOOKUP(B21,BAZA_LIBOR_WIBOR_KURS!$C$2:$F$145,4,FALSE),H20))</f>
        <v>2.0907904761904765</v>
      </c>
      <c r="I21" s="21">
        <f>IF(A21&gt;$C$3,"_",_xlfn.IFERROR(VLOOKUP(B21,BAZA_LIBOR_WIBOR_KURS!$C$2:$F$145,3,FALSE),I20))</f>
        <v>0.06575714285714285</v>
      </c>
      <c r="J21" s="21">
        <f t="shared" si="5"/>
        <v>0.02</v>
      </c>
      <c r="K21" s="29">
        <f t="shared" si="0"/>
        <v>1453.1578437426267</v>
      </c>
      <c r="L21" s="22">
        <f t="shared" si="6"/>
        <v>2171.23</v>
      </c>
      <c r="M21" s="22">
        <f t="shared" si="7"/>
        <v>-718.0721562573733</v>
      </c>
      <c r="N21" s="32">
        <f>IF(A21&gt;$C$3,"_",$C$2-SUM($M$11:M21))</f>
        <v>304537.83485038346</v>
      </c>
    </row>
    <row r="22" spans="1:14" ht="12.75">
      <c r="A22" s="18">
        <f t="shared" si="8"/>
        <v>12</v>
      </c>
      <c r="B22" s="20">
        <f t="shared" si="1"/>
        <v>39630</v>
      </c>
      <c r="C22" s="21">
        <f>IF(A22&gt;$C$3,"_",_xlfn.IFERROR(VLOOKUP(B22,BAZA_LIBOR_WIBOR_KURS!$C$2:$F$145,2,FALSE),C21))</f>
        <v>0.02786</v>
      </c>
      <c r="D22" s="21">
        <f t="shared" si="2"/>
        <v>0.02</v>
      </c>
      <c r="E22" s="28">
        <f t="shared" si="3"/>
        <v>518.7808044753689</v>
      </c>
      <c r="F22" s="28">
        <f t="shared" si="4"/>
        <v>172.26779157307226</v>
      </c>
      <c r="G22" s="31">
        <f>IF(A22&gt;$C$3,"_",$C$8-SUM($F$11:F22))</f>
        <v>129902.31753447012</v>
      </c>
      <c r="H22" s="22">
        <f>IF(A22&gt;$C$3,"_",_xlfn.IFERROR(VLOOKUP(B22,BAZA_LIBOR_WIBOR_KURS!$C$2:$F$145,4,FALSE),H21))</f>
        <v>2.0148739130434783</v>
      </c>
      <c r="I22" s="21">
        <f>IF(A22&gt;$C$3,"_",_xlfn.IFERROR(VLOOKUP(B22,BAZA_LIBOR_WIBOR_KURS!$C$2:$F$145,3,FALSE),I21))</f>
        <v>0.06620000000000002</v>
      </c>
      <c r="J22" s="21">
        <f t="shared" si="5"/>
        <v>0.02</v>
      </c>
      <c r="K22" s="29">
        <f t="shared" si="0"/>
        <v>1392.3757888233245</v>
      </c>
      <c r="L22" s="22">
        <f t="shared" si="6"/>
        <v>2187.6</v>
      </c>
      <c r="M22" s="22">
        <f t="shared" si="7"/>
        <v>-795.2242111766755</v>
      </c>
      <c r="N22" s="32">
        <f>IF(A22&gt;$C$3,"_",$C$2-SUM($M$11:M22))</f>
        <v>305333.05906156014</v>
      </c>
    </row>
    <row r="23" spans="1:14" ht="12.75">
      <c r="A23" s="18">
        <f t="shared" si="8"/>
        <v>13</v>
      </c>
      <c r="B23" s="20">
        <f t="shared" si="1"/>
        <v>39661</v>
      </c>
      <c r="C23" s="21">
        <f>IF(A23&gt;$C$3,"_",_xlfn.IFERROR(VLOOKUP(B23,BAZA_LIBOR_WIBOR_KURS!$C$2:$F$145,2,FALSE),C22))</f>
        <v>0.02748</v>
      </c>
      <c r="D23" s="21">
        <f t="shared" si="2"/>
        <v>0.02</v>
      </c>
      <c r="E23" s="28">
        <f t="shared" si="3"/>
        <v>513.9801697113868</v>
      </c>
      <c r="F23" s="28">
        <f t="shared" si="4"/>
        <v>174.1168644823596</v>
      </c>
      <c r="G23" s="31">
        <f>IF(A23&gt;$C$3,"_",$C$8-SUM($F$11:F23))</f>
        <v>129728.20066998775</v>
      </c>
      <c r="H23" s="22">
        <f>IF(A23&gt;$C$3,"_",_xlfn.IFERROR(VLOOKUP(B23,BAZA_LIBOR_WIBOR_KURS!$C$2:$F$145,4,FALSE),H22))</f>
        <v>2.027765</v>
      </c>
      <c r="I23" s="21">
        <f>IF(A23&gt;$C$3,"_",_xlfn.IFERROR(VLOOKUP(B23,BAZA_LIBOR_WIBOR_KURS!$C$2:$F$145,3,FALSE),I22))</f>
        <v>0.06521</v>
      </c>
      <c r="J23" s="21">
        <f t="shared" si="5"/>
        <v>0.02</v>
      </c>
      <c r="K23" s="29">
        <f t="shared" si="0"/>
        <v>1395.2990825418822</v>
      </c>
      <c r="L23" s="22">
        <f t="shared" si="6"/>
        <v>2168.12</v>
      </c>
      <c r="M23" s="22">
        <f t="shared" si="7"/>
        <v>-772.8209174581177</v>
      </c>
      <c r="N23" s="32">
        <f>IF(A23&gt;$C$3,"_",$C$2-SUM($M$11:M23))</f>
        <v>306105.87997901824</v>
      </c>
    </row>
    <row r="24" spans="1:14" ht="12.75">
      <c r="A24" s="18">
        <f t="shared" si="8"/>
        <v>14</v>
      </c>
      <c r="B24" s="20">
        <f t="shared" si="1"/>
        <v>39692</v>
      </c>
      <c r="C24" s="21">
        <f>IF(A24&gt;$C$3,"_",_xlfn.IFERROR(VLOOKUP(B24,BAZA_LIBOR_WIBOR_KURS!$C$2:$F$145,2,FALSE),C23))</f>
        <v>0.02779</v>
      </c>
      <c r="D24" s="21">
        <f t="shared" si="2"/>
        <v>0.02</v>
      </c>
      <c r="E24" s="28">
        <f t="shared" si="3"/>
        <v>516.6425591682262</v>
      </c>
      <c r="F24" s="28">
        <f t="shared" si="4"/>
        <v>173.8568120520904</v>
      </c>
      <c r="G24" s="31">
        <f>IF(A24&gt;$C$3,"_",$C$8-SUM($F$11:F24))</f>
        <v>129554.34385793566</v>
      </c>
      <c r="H24" s="22">
        <f>IF(A24&gt;$C$3,"_",_xlfn.IFERROR(VLOOKUP(B24,BAZA_LIBOR_WIBOR_KURS!$C$2:$F$145,4,FALSE),H23))</f>
        <v>2.1158181818181823</v>
      </c>
      <c r="I24" s="21">
        <f>IF(A24&gt;$C$3,"_",_xlfn.IFERROR(VLOOKUP(B24,BAZA_LIBOR_WIBOR_KURS!$C$2:$F$145,3,FALSE),I23))</f>
        <v>0.0655818181818182</v>
      </c>
      <c r="J24" s="21">
        <f t="shared" si="5"/>
        <v>0.02</v>
      </c>
      <c r="K24" s="29">
        <f t="shared" si="0"/>
        <v>1460.9711241619682</v>
      </c>
      <c r="L24" s="22">
        <f t="shared" si="6"/>
        <v>2183.09</v>
      </c>
      <c r="M24" s="22">
        <f t="shared" si="7"/>
        <v>-722.118875838032</v>
      </c>
      <c r="N24" s="32">
        <f>IF(A24&gt;$C$3,"_",$C$2-SUM($M$11:M24))</f>
        <v>306827.9988548563</v>
      </c>
    </row>
    <row r="25" spans="1:14" ht="12.75">
      <c r="A25" s="18">
        <f t="shared" si="8"/>
        <v>15</v>
      </c>
      <c r="B25" s="20">
        <f t="shared" si="1"/>
        <v>39722</v>
      </c>
      <c r="C25" s="21">
        <f>IF(A25&gt;$C$3,"_",_xlfn.IFERROR(VLOOKUP(B25,BAZA_LIBOR_WIBOR_KURS!$C$2:$F$145,2,FALSE),C24))</f>
        <v>0.02998</v>
      </c>
      <c r="D25" s="21">
        <f t="shared" si="2"/>
        <v>0.02</v>
      </c>
      <c r="E25" s="28">
        <f t="shared" si="3"/>
        <v>539.593842168302</v>
      </c>
      <c r="F25" s="28">
        <f t="shared" si="4"/>
        <v>167.9579376137326</v>
      </c>
      <c r="G25" s="31">
        <f>IF(A25&gt;$C$3,"_",$C$8-SUM($F$11:F25))</f>
        <v>129386.38592032193</v>
      </c>
      <c r="H25" s="22">
        <f>IF(A25&gt;$C$3,"_",_xlfn.IFERROR(VLOOKUP(B25,BAZA_LIBOR_WIBOR_KURS!$C$2:$F$145,4,FALSE),H24))</f>
        <v>2.3559260869565213</v>
      </c>
      <c r="I25" s="21">
        <f>IF(A25&gt;$C$3,"_",_xlfn.IFERROR(VLOOKUP(B25,BAZA_LIBOR_WIBOR_KURS!$C$2:$F$145,3,FALSE),I24))</f>
        <v>0.06796956521739132</v>
      </c>
      <c r="J25" s="21">
        <f t="shared" si="5"/>
        <v>0.02</v>
      </c>
      <c r="K25" s="29">
        <f t="shared" si="0"/>
        <v>1666.939695861011</v>
      </c>
      <c r="L25" s="22">
        <f t="shared" si="6"/>
        <v>2249.29</v>
      </c>
      <c r="M25" s="22">
        <f t="shared" si="7"/>
        <v>-582.350304138989</v>
      </c>
      <c r="N25" s="32">
        <f>IF(A25&gt;$C$3,"_",$C$2-SUM($M$11:M25))</f>
        <v>307410.34915899526</v>
      </c>
    </row>
    <row r="26" spans="1:14" ht="12.75">
      <c r="A26" s="18">
        <f t="shared" si="8"/>
        <v>16</v>
      </c>
      <c r="B26" s="20">
        <f t="shared" si="1"/>
        <v>39753</v>
      </c>
      <c r="C26" s="21">
        <f>IF(A26&gt;$C$3,"_",_xlfn.IFERROR(VLOOKUP(B26,BAZA_LIBOR_WIBOR_KURS!$C$2:$F$145,2,FALSE),C25))</f>
        <v>0.01967</v>
      </c>
      <c r="D26" s="21">
        <f t="shared" si="2"/>
        <v>0.02</v>
      </c>
      <c r="E26" s="28">
        <f t="shared" si="3"/>
        <v>427.7298274549309</v>
      </c>
      <c r="F26" s="28">
        <f t="shared" si="4"/>
        <v>201.522447461208</v>
      </c>
      <c r="G26" s="31">
        <f>IF(A26&gt;$C$3,"_",$C$8-SUM($F$11:F26))</f>
        <v>129184.86347286071</v>
      </c>
      <c r="H26" s="22">
        <f>IF(A26&gt;$C$3,"_",_xlfn.IFERROR(VLOOKUP(B26,BAZA_LIBOR_WIBOR_KURS!$C$2:$F$145,4,FALSE),H25))</f>
        <v>2.4589999999999996</v>
      </c>
      <c r="I26" s="21">
        <f>IF(A26&gt;$C$3,"_",_xlfn.IFERROR(VLOOKUP(B26,BAZA_LIBOR_WIBOR_KURS!$C$2:$F$145,3,FALSE),I25))</f>
        <v>0.06739473684210526</v>
      </c>
      <c r="J26" s="21">
        <f t="shared" si="5"/>
        <v>0.02</v>
      </c>
      <c r="K26" s="29">
        <f t="shared" si="0"/>
        <v>1547.3313440187856</v>
      </c>
      <c r="L26" s="22">
        <f t="shared" si="6"/>
        <v>2238.84</v>
      </c>
      <c r="M26" s="22">
        <f t="shared" si="7"/>
        <v>-691.5086559812146</v>
      </c>
      <c r="N26" s="32">
        <f>IF(A26&gt;$C$3,"_",$C$2-SUM($M$11:M26))</f>
        <v>308101.8578149765</v>
      </c>
    </row>
    <row r="27" spans="1:14" ht="12.75">
      <c r="A27" s="18">
        <f t="shared" si="8"/>
        <v>17</v>
      </c>
      <c r="B27" s="20">
        <f t="shared" si="1"/>
        <v>39783</v>
      </c>
      <c r="C27" s="21">
        <f>IF(A27&gt;$C$3,"_",_xlfn.IFERROR(VLOOKUP(B27,BAZA_LIBOR_WIBOR_KURS!$C$2:$F$145,2,FALSE),C26))</f>
        <v>0.00913</v>
      </c>
      <c r="D27" s="21">
        <f t="shared" si="2"/>
        <v>0.02</v>
      </c>
      <c r="E27" s="28">
        <f t="shared" si="3"/>
        <v>313.59625608036936</v>
      </c>
      <c r="F27" s="28">
        <f t="shared" si="4"/>
        <v>240.74249667437687</v>
      </c>
      <c r="G27" s="31">
        <f>IF(A27&gt;$C$3,"_",$C$8-SUM($F$11:F27))</f>
        <v>128944.12097618634</v>
      </c>
      <c r="H27" s="22">
        <f>IF(A27&gt;$C$3,"_",_xlfn.IFERROR(VLOOKUP(B27,BAZA_LIBOR_WIBOR_KURS!$C$2:$F$145,4,FALSE),H26))</f>
        <v>2.6059285714285716</v>
      </c>
      <c r="I27" s="21">
        <f>IF(A27&gt;$C$3,"_",_xlfn.IFERROR(VLOOKUP(B27,BAZA_LIBOR_WIBOR_KURS!$C$2:$F$145,3,FALSE),I26))</f>
        <v>0.06378571428571427</v>
      </c>
      <c r="J27" s="21">
        <f t="shared" si="5"/>
        <v>0.02</v>
      </c>
      <c r="K27" s="29">
        <f t="shared" si="0"/>
        <v>1444.567194053672</v>
      </c>
      <c r="L27" s="22">
        <f t="shared" si="6"/>
        <v>2151.21</v>
      </c>
      <c r="M27" s="22">
        <f t="shared" si="7"/>
        <v>-706.642805946328</v>
      </c>
      <c r="N27" s="32">
        <f>IF(A27&gt;$C$3,"_",$C$2-SUM($M$11:M27))</f>
        <v>308808.50062092283</v>
      </c>
    </row>
    <row r="28" spans="1:14" ht="12.75">
      <c r="A28" s="18">
        <f t="shared" si="8"/>
        <v>18</v>
      </c>
      <c r="B28" s="20">
        <f t="shared" si="1"/>
        <v>39814</v>
      </c>
      <c r="C28" s="21">
        <f>IF(A28&gt;$C$3,"_",_xlfn.IFERROR(VLOOKUP(B28,BAZA_LIBOR_WIBOR_KURS!$C$2:$F$145,2,FALSE),C27))</f>
        <v>0.00569</v>
      </c>
      <c r="D28" s="21">
        <f t="shared" si="2"/>
        <v>0.02</v>
      </c>
      <c r="E28" s="28">
        <f t="shared" si="3"/>
        <v>276.04787232318563</v>
      </c>
      <c r="F28" s="28">
        <f t="shared" si="4"/>
        <v>255.03320748348008</v>
      </c>
      <c r="G28" s="31">
        <f>IF(A28&gt;$C$3,"_",$C$8-SUM($F$11:F28))</f>
        <v>128689.08776870287</v>
      </c>
      <c r="H28" s="22">
        <f>IF(A28&gt;$C$3,"_",_xlfn.IFERROR(VLOOKUP(B28,BAZA_LIBOR_WIBOR_KURS!$C$2:$F$145,4,FALSE),H27))</f>
        <v>2.8255238095238098</v>
      </c>
      <c r="I28" s="21">
        <f>IF(A28&gt;$C$3,"_",_xlfn.IFERROR(VLOOKUP(B28,BAZA_LIBOR_WIBOR_KURS!$C$2:$F$145,3,FALSE),I27))</f>
        <v>0.055061904761904756</v>
      </c>
      <c r="J28" s="21">
        <f t="shared" si="5"/>
        <v>0.02</v>
      </c>
      <c r="K28" s="29">
        <f t="shared" si="0"/>
        <v>1500.5822357813486</v>
      </c>
      <c r="L28" s="22">
        <f t="shared" si="6"/>
        <v>1931.65</v>
      </c>
      <c r="M28" s="22">
        <f t="shared" si="7"/>
        <v>-431.0677642186515</v>
      </c>
      <c r="N28" s="32">
        <f>IF(A28&gt;$C$3,"_",$C$2-SUM($M$11:M28))</f>
        <v>309239.56838514144</v>
      </c>
    </row>
    <row r="29" spans="1:14" ht="12.75">
      <c r="A29" s="18">
        <f t="shared" si="8"/>
        <v>19</v>
      </c>
      <c r="B29" s="20">
        <f t="shared" si="1"/>
        <v>39845</v>
      </c>
      <c r="C29" s="21">
        <f>IF(A29&gt;$C$3,"_",_xlfn.IFERROR(VLOOKUP(B29,BAZA_LIBOR_WIBOR_KURS!$C$2:$F$145,2,FALSE),C28))</f>
        <v>0.00506</v>
      </c>
      <c r="D29" s="21">
        <f t="shared" si="2"/>
        <v>0.02</v>
      </c>
      <c r="E29" s="28">
        <f t="shared" si="3"/>
        <v>268.7457116236411</v>
      </c>
      <c r="F29" s="28">
        <f t="shared" si="4"/>
        <v>258.14825116399896</v>
      </c>
      <c r="G29" s="31">
        <f>IF(A29&gt;$C$3,"_",$C$8-SUM($F$11:F29))</f>
        <v>128430.93951753886</v>
      </c>
      <c r="H29" s="22">
        <f>IF(A29&gt;$C$3,"_",_xlfn.IFERROR(VLOOKUP(B29,BAZA_LIBOR_WIBOR_KURS!$C$2:$F$145,4,FALSE),H28))</f>
        <v>3.1191750000000003</v>
      </c>
      <c r="I29" s="21">
        <f>IF(A29&gt;$C$3,"_",_xlfn.IFERROR(VLOOKUP(B29,BAZA_LIBOR_WIBOR_KURS!$C$2:$F$145,3,FALSE),I28))</f>
        <v>0.046875000000000014</v>
      </c>
      <c r="J29" s="21">
        <f t="shared" si="5"/>
        <v>0.02</v>
      </c>
      <c r="K29" s="29">
        <f t="shared" si="0"/>
        <v>1643.4744763781373</v>
      </c>
      <c r="L29" s="22">
        <f t="shared" si="6"/>
        <v>1723.37</v>
      </c>
      <c r="M29" s="22">
        <f t="shared" si="7"/>
        <v>-79.8955236218626</v>
      </c>
      <c r="N29" s="32">
        <f>IF(A29&gt;$C$3,"_",$C$2-SUM($M$11:M29))</f>
        <v>309319.4639087633</v>
      </c>
    </row>
    <row r="30" spans="1:14" ht="12.75">
      <c r="A30" s="18">
        <f t="shared" si="8"/>
        <v>20</v>
      </c>
      <c r="B30" s="20">
        <f t="shared" si="1"/>
        <v>39873</v>
      </c>
      <c r="C30" s="21">
        <f>IF(A30&gt;$C$3,"_",_xlfn.IFERROR(VLOOKUP(B30,BAZA_LIBOR_WIBOR_KURS!$C$2:$F$145,2,FALSE),C29))</f>
        <v>0.00436</v>
      </c>
      <c r="D30" s="21">
        <f t="shared" si="2"/>
        <v>0.02</v>
      </c>
      <c r="E30" s="28">
        <f t="shared" si="3"/>
        <v>260.7148072206039</v>
      </c>
      <c r="F30" s="28">
        <f t="shared" si="4"/>
        <v>261.5609752654939</v>
      </c>
      <c r="G30" s="31">
        <f>IF(A30&gt;$C$3,"_",$C$8-SUM($F$11:F30))</f>
        <v>128169.37854227338</v>
      </c>
      <c r="H30" s="22">
        <f>IF(A30&gt;$C$3,"_",_xlfn.IFERROR(VLOOKUP(B30,BAZA_LIBOR_WIBOR_KURS!$C$2:$F$145,4,FALSE),H29))</f>
        <v>3.0715227272727272</v>
      </c>
      <c r="I30" s="21">
        <f>IF(A30&gt;$C$3,"_",_xlfn.IFERROR(VLOOKUP(B30,BAZA_LIBOR_WIBOR_KURS!$C$2:$F$145,3,FALSE),I29))</f>
        <v>0.04299090909090909</v>
      </c>
      <c r="J30" s="21">
        <f t="shared" si="5"/>
        <v>0.02</v>
      </c>
      <c r="K30" s="29">
        <f t="shared" si="0"/>
        <v>1604.1819358101968</v>
      </c>
      <c r="L30" s="22">
        <f t="shared" si="6"/>
        <v>1623.69</v>
      </c>
      <c r="M30" s="22">
        <f t="shared" si="7"/>
        <v>-19.508064189803235</v>
      </c>
      <c r="N30" s="32">
        <f>IF(A30&gt;$C$3,"_",$C$2-SUM($M$11:M30))</f>
        <v>309338.9719729531</v>
      </c>
    </row>
    <row r="31" spans="1:14" ht="12.75">
      <c r="A31" s="18">
        <f t="shared" si="8"/>
        <v>21</v>
      </c>
      <c r="B31" s="20">
        <f t="shared" si="1"/>
        <v>39904</v>
      </c>
      <c r="C31" s="21">
        <f>IF(A31&gt;$C$3,"_",_xlfn.IFERROR(VLOOKUP(B31,BAZA_LIBOR_WIBOR_KURS!$C$2:$F$145,2,FALSE),C30))</f>
        <v>0.00401</v>
      </c>
      <c r="D31" s="21">
        <f t="shared" si="2"/>
        <v>0.02</v>
      </c>
      <c r="E31" s="28">
        <f t="shared" si="3"/>
        <v>256.44556489999866</v>
      </c>
      <c r="F31" s="28">
        <f t="shared" si="4"/>
        <v>263.5358422586949</v>
      </c>
      <c r="G31" s="31">
        <f>IF(A31&gt;$C$3,"_",$C$8-SUM($F$11:F31))</f>
        <v>127905.84270001468</v>
      </c>
      <c r="H31" s="22">
        <f>IF(A31&gt;$C$3,"_",_xlfn.IFERROR(VLOOKUP(B31,BAZA_LIBOR_WIBOR_KURS!$C$2:$F$145,4,FALSE),H30))</f>
        <v>2.9235857142857142</v>
      </c>
      <c r="I31" s="21">
        <f>IF(A31&gt;$C$3,"_",_xlfn.IFERROR(VLOOKUP(B31,BAZA_LIBOR_WIBOR_KURS!$C$2:$F$145,3,FALSE),I30))</f>
        <v>0.04204761904761905</v>
      </c>
      <c r="J31" s="21">
        <f t="shared" si="5"/>
        <v>0.02</v>
      </c>
      <c r="K31" s="29">
        <f t="shared" si="0"/>
        <v>1520.21021366334</v>
      </c>
      <c r="L31" s="22">
        <f t="shared" si="6"/>
        <v>1599.48</v>
      </c>
      <c r="M31" s="22">
        <f t="shared" si="7"/>
        <v>-79.26978633665999</v>
      </c>
      <c r="N31" s="32">
        <f>IF(A31&gt;$C$3,"_",$C$2-SUM($M$11:M31))</f>
        <v>309418.2417592898</v>
      </c>
    </row>
    <row r="32" spans="1:14" ht="12.75">
      <c r="A32" s="18">
        <f t="shared" si="8"/>
        <v>22</v>
      </c>
      <c r="B32" s="20">
        <f t="shared" si="1"/>
        <v>39934</v>
      </c>
      <c r="C32" s="21">
        <f>IF(A32&gt;$C$3,"_",_xlfn.IFERROR(VLOOKUP(B32,BAZA_LIBOR_WIBOR_KURS!$C$2:$F$145,2,FALSE),C31))</f>
        <v>0.00402</v>
      </c>
      <c r="D32" s="21">
        <f t="shared" si="2"/>
        <v>0.02</v>
      </c>
      <c r="E32" s="28">
        <f t="shared" si="3"/>
        <v>256.0248618045294</v>
      </c>
      <c r="F32" s="28">
        <f t="shared" si="4"/>
        <v>264.02184926453424</v>
      </c>
      <c r="G32" s="31">
        <f>IF(A32&gt;$C$3,"_",$C$8-SUM($F$11:F32))</f>
        <v>127641.82085075014</v>
      </c>
      <c r="H32" s="22">
        <f>IF(A32&gt;$C$3,"_",_xlfn.IFERROR(VLOOKUP(B32,BAZA_LIBOR_WIBOR_KURS!$C$2:$F$145,4,FALSE),H31))</f>
        <v>2.9161999999999995</v>
      </c>
      <c r="I32" s="21">
        <f>IF(A32&gt;$C$3,"_",_xlfn.IFERROR(VLOOKUP(B32,BAZA_LIBOR_WIBOR_KURS!$C$2:$F$145,3,FALSE),I31))</f>
        <v>0.045155</v>
      </c>
      <c r="J32" s="21">
        <f t="shared" si="5"/>
        <v>0.02</v>
      </c>
      <c r="K32" s="29">
        <f t="shared" si="0"/>
        <v>1516.5602188196028</v>
      </c>
      <c r="L32" s="22">
        <f t="shared" si="6"/>
        <v>1680.01</v>
      </c>
      <c r="M32" s="22">
        <f t="shared" si="7"/>
        <v>-163.44978118039717</v>
      </c>
      <c r="N32" s="32">
        <f>IF(A32&gt;$C$3,"_",$C$2-SUM($M$11:M32))</f>
        <v>309581.6915404702</v>
      </c>
    </row>
    <row r="33" spans="1:14" ht="12.75">
      <c r="A33" s="18">
        <f t="shared" si="8"/>
        <v>23</v>
      </c>
      <c r="B33" s="20">
        <f t="shared" si="1"/>
        <v>39965</v>
      </c>
      <c r="C33" s="21">
        <f>IF(A33&gt;$C$3,"_",_xlfn.IFERROR(VLOOKUP(B33,BAZA_LIBOR_WIBOR_KURS!$C$2:$F$145,2,FALSE),C32))</f>
        <v>0.00395</v>
      </c>
      <c r="D33" s="21">
        <f t="shared" si="2"/>
        <v>0.02</v>
      </c>
      <c r="E33" s="28">
        <f t="shared" si="3"/>
        <v>254.75180078128884</v>
      </c>
      <c r="F33" s="28">
        <f t="shared" si="4"/>
        <v>264.83906009789985</v>
      </c>
      <c r="G33" s="31">
        <f>IF(A33&gt;$C$3,"_",$C$8-SUM($F$11:F33))</f>
        <v>127376.98179065224</v>
      </c>
      <c r="H33" s="22">
        <f>IF(A33&gt;$C$3,"_",_xlfn.IFERROR(VLOOKUP(B33,BAZA_LIBOR_WIBOR_KURS!$C$2:$F$145,4,FALSE),H32))</f>
        <v>2.976942857142857</v>
      </c>
      <c r="I33" s="21">
        <f>IF(A33&gt;$C$3,"_",_xlfn.IFERROR(VLOOKUP(B33,BAZA_LIBOR_WIBOR_KURS!$C$2:$F$145,3,FALSE),I32))</f>
        <v>0.04598095238095238</v>
      </c>
      <c r="J33" s="21">
        <f t="shared" si="5"/>
        <v>0.02</v>
      </c>
      <c r="K33" s="29">
        <f t="shared" si="0"/>
        <v>1546.7923019310085</v>
      </c>
      <c r="L33" s="22">
        <f t="shared" si="6"/>
        <v>1702.21</v>
      </c>
      <c r="M33" s="22">
        <f t="shared" si="7"/>
        <v>-155.4176980689915</v>
      </c>
      <c r="N33" s="32">
        <f>IF(A33&gt;$C$3,"_",$C$2-SUM($M$11:M33))</f>
        <v>309737.1092385392</v>
      </c>
    </row>
    <row r="34" spans="1:14" ht="12.75">
      <c r="A34" s="18">
        <f t="shared" si="8"/>
        <v>24</v>
      </c>
      <c r="B34" s="20">
        <f t="shared" si="1"/>
        <v>39995</v>
      </c>
      <c r="C34" s="21">
        <f>IF(A34&gt;$C$3,"_",_xlfn.IFERROR(VLOOKUP(B34,BAZA_LIBOR_WIBOR_KURS!$C$2:$F$145,2,FALSE),C33))</f>
        <v>0.00373</v>
      </c>
      <c r="D34" s="21">
        <f t="shared" si="2"/>
        <v>0.02</v>
      </c>
      <c r="E34" s="28">
        <f t="shared" si="3"/>
        <v>251.8879814910148</v>
      </c>
      <c r="F34" s="28">
        <f t="shared" si="4"/>
        <v>266.27542311051064</v>
      </c>
      <c r="G34" s="31">
        <f>IF(A34&gt;$C$3,"_",$C$8-SUM($F$11:F34))</f>
        <v>127110.70636754173</v>
      </c>
      <c r="H34" s="22">
        <f>IF(A34&gt;$C$3,"_",_xlfn.IFERROR(VLOOKUP(B34,BAZA_LIBOR_WIBOR_KURS!$C$2:$F$145,4,FALSE),H33))</f>
        <v>2.8288478260869567</v>
      </c>
      <c r="I34" s="21">
        <f>IF(A34&gt;$C$3,"_",_xlfn.IFERROR(VLOOKUP(B34,BAZA_LIBOR_WIBOR_KURS!$C$2:$F$145,3,FALSE),I33))</f>
        <v>0.04258260869565216</v>
      </c>
      <c r="J34" s="21">
        <f t="shared" si="5"/>
        <v>0.02</v>
      </c>
      <c r="K34" s="29">
        <f t="shared" si="0"/>
        <v>1465.8054206648414</v>
      </c>
      <c r="L34" s="22">
        <f t="shared" si="6"/>
        <v>1615.35</v>
      </c>
      <c r="M34" s="22">
        <f t="shared" si="7"/>
        <v>-149.54457933515846</v>
      </c>
      <c r="N34" s="32">
        <f>IF(A34&gt;$C$3,"_",$C$2-SUM($M$11:M34))</f>
        <v>309886.6538178743</v>
      </c>
    </row>
    <row r="35" spans="1:14" ht="12.75">
      <c r="A35" s="18">
        <f t="shared" si="8"/>
        <v>25</v>
      </c>
      <c r="B35" s="20">
        <f t="shared" si="1"/>
        <v>40026</v>
      </c>
      <c r="C35" s="21">
        <f>IF(A35&gt;$C$3,"_",_xlfn.IFERROR(VLOOKUP(B35,BAZA_LIBOR_WIBOR_KURS!$C$2:$F$145,2,FALSE),C34))</f>
        <v>0.00343</v>
      </c>
      <c r="D35" s="21">
        <f t="shared" si="2"/>
        <v>0.02</v>
      </c>
      <c r="E35" s="28">
        <f t="shared" si="3"/>
        <v>248.18365418262522</v>
      </c>
      <c r="F35" s="28">
        <f t="shared" si="4"/>
        <v>268.0419588260989</v>
      </c>
      <c r="G35" s="31">
        <f>IF(A35&gt;$C$3,"_",$C$8-SUM($F$11:F35))</f>
        <v>126842.66440871563</v>
      </c>
      <c r="H35" s="22">
        <f>IF(A35&gt;$C$3,"_",_xlfn.IFERROR(VLOOKUP(B35,BAZA_LIBOR_WIBOR_KURS!$C$2:$F$145,4,FALSE),H34))</f>
        <v>2.710380952380952</v>
      </c>
      <c r="I35" s="21">
        <f>IF(A35&gt;$C$3,"_",_xlfn.IFERROR(VLOOKUP(B35,BAZA_LIBOR_WIBOR_KURS!$C$2:$F$145,3,FALSE),I34))</f>
        <v>0.04159047619047617</v>
      </c>
      <c r="J35" s="21">
        <f t="shared" si="5"/>
        <v>0.02</v>
      </c>
      <c r="K35" s="29">
        <f t="shared" si="0"/>
        <v>1399.1680686300267</v>
      </c>
      <c r="L35" s="22">
        <f t="shared" si="6"/>
        <v>1590.51</v>
      </c>
      <c r="M35" s="22">
        <f t="shared" si="7"/>
        <v>-191.34193136997328</v>
      </c>
      <c r="N35" s="32">
        <f>IF(A35&gt;$C$3,"_",$C$2-SUM($M$11:M35))</f>
        <v>310077.9957492443</v>
      </c>
    </row>
    <row r="36" spans="1:14" ht="12.75">
      <c r="A36" s="18">
        <f t="shared" si="8"/>
        <v>26</v>
      </c>
      <c r="B36" s="20">
        <f t="shared" si="1"/>
        <v>40057</v>
      </c>
      <c r="C36" s="21">
        <f>IF(A36&gt;$C$3,"_",_xlfn.IFERROR(VLOOKUP(B36,BAZA_LIBOR_WIBOR_KURS!$C$2:$F$145,2,FALSE),C35))</f>
        <v>0.00301</v>
      </c>
      <c r="D36" s="21">
        <f t="shared" si="2"/>
        <v>0.02</v>
      </c>
      <c r="E36" s="28">
        <f t="shared" si="3"/>
        <v>243.2208090037122</v>
      </c>
      <c r="F36" s="28">
        <f t="shared" si="4"/>
        <v>270.3060939903367</v>
      </c>
      <c r="G36" s="31">
        <f>IF(A36&gt;$C$3,"_",$C$8-SUM($F$11:F36))</f>
        <v>126572.3583147253</v>
      </c>
      <c r="H36" s="22">
        <f>IF(A36&gt;$C$3,"_",_xlfn.IFERROR(VLOOKUP(B36,BAZA_LIBOR_WIBOR_KURS!$C$2:$F$145,4,FALSE),H35))</f>
        <v>2.7480090909090906</v>
      </c>
      <c r="I36" s="21">
        <f>IF(A36&gt;$C$3,"_",_xlfn.IFERROR(VLOOKUP(B36,BAZA_LIBOR_WIBOR_KURS!$C$2:$F$145,3,FALSE),I35))</f>
        <v>0.04177272727272725</v>
      </c>
      <c r="J36" s="21">
        <f t="shared" si="5"/>
        <v>0.02</v>
      </c>
      <c r="K36" s="29">
        <f t="shared" si="0"/>
        <v>1411.176597854037</v>
      </c>
      <c r="L36" s="22">
        <f t="shared" si="6"/>
        <v>1596.2</v>
      </c>
      <c r="M36" s="22">
        <f t="shared" si="7"/>
        <v>-185.02340214596302</v>
      </c>
      <c r="N36" s="32">
        <f>IF(A36&gt;$C$3,"_",$C$2-SUM($M$11:M36))</f>
        <v>310263.0191513903</v>
      </c>
    </row>
    <row r="37" spans="1:14" ht="12.75">
      <c r="A37" s="18">
        <f t="shared" si="8"/>
        <v>27</v>
      </c>
      <c r="B37" s="20">
        <f t="shared" si="1"/>
        <v>40087</v>
      </c>
      <c r="C37" s="21">
        <f>IF(A37&gt;$C$3,"_",_xlfn.IFERROR(VLOOKUP(B37,BAZA_LIBOR_WIBOR_KURS!$C$2:$F$145,2,FALSE),C36))</f>
        <v>0.00273</v>
      </c>
      <c r="D37" s="21">
        <f t="shared" si="2"/>
        <v>0.02</v>
      </c>
      <c r="E37" s="28">
        <f t="shared" si="3"/>
        <v>239.74914204114214</v>
      </c>
      <c r="F37" s="28">
        <f t="shared" si="4"/>
        <v>271.9879435202173</v>
      </c>
      <c r="G37" s="31">
        <f>IF(A37&gt;$C$3,"_",$C$8-SUM($F$11:F37))</f>
        <v>126300.37037120508</v>
      </c>
      <c r="H37" s="22">
        <f>IF(A37&gt;$C$3,"_",_xlfn.IFERROR(VLOOKUP(B37,BAZA_LIBOR_WIBOR_KURS!$C$2:$F$145,4,FALSE),H36))</f>
        <v>2.782645454545454</v>
      </c>
      <c r="I37" s="21">
        <f>IF(A37&gt;$C$3,"_",_xlfn.IFERROR(VLOOKUP(B37,BAZA_LIBOR_WIBOR_KURS!$C$2:$F$145,3,FALSE),I36))</f>
        <v>0.04183636363636361</v>
      </c>
      <c r="J37" s="21">
        <f t="shared" si="5"/>
        <v>0.02</v>
      </c>
      <c r="K37" s="29">
        <f t="shared" si="0"/>
        <v>1423.982875059655</v>
      </c>
      <c r="L37" s="22">
        <f t="shared" si="6"/>
        <v>1598.79</v>
      </c>
      <c r="M37" s="22">
        <f t="shared" si="7"/>
        <v>-174.80712494034492</v>
      </c>
      <c r="N37" s="32">
        <f>IF(A37&gt;$C$3,"_",$C$2-SUM($M$11:M37))</f>
        <v>310437.8262763306</v>
      </c>
    </row>
    <row r="38" spans="1:14" ht="12.75">
      <c r="A38" s="18">
        <f t="shared" si="8"/>
        <v>28</v>
      </c>
      <c r="B38" s="20">
        <f t="shared" si="1"/>
        <v>40118</v>
      </c>
      <c r="C38" s="21">
        <f>IF(A38&gt;$C$3,"_",_xlfn.IFERROR(VLOOKUP(B38,BAZA_LIBOR_WIBOR_KURS!$C$2:$F$145,2,FALSE),C37))</f>
        <v>0.00255</v>
      </c>
      <c r="D38" s="21">
        <f t="shared" si="2"/>
        <v>0.02</v>
      </c>
      <c r="E38" s="28">
        <f t="shared" si="3"/>
        <v>237.3394459892229</v>
      </c>
      <c r="F38" s="28">
        <f t="shared" si="4"/>
        <v>273.25201525212094</v>
      </c>
      <c r="G38" s="31">
        <f>IF(A38&gt;$C$3,"_",$C$8-SUM($F$11:F38))</f>
        <v>126027.11835595296</v>
      </c>
      <c r="H38" s="22">
        <f>IF(A38&gt;$C$3,"_",_xlfn.IFERROR(VLOOKUP(B38,BAZA_LIBOR_WIBOR_KURS!$C$2:$F$145,4,FALSE),H37))</f>
        <v>2.76002</v>
      </c>
      <c r="I38" s="21">
        <f>IF(A38&gt;$C$3,"_",_xlfn.IFERROR(VLOOKUP(B38,BAZA_LIBOR_WIBOR_KURS!$C$2:$F$145,3,FALSE),I37))</f>
        <v>0.04191500000000002</v>
      </c>
      <c r="J38" s="21">
        <f t="shared" si="5"/>
        <v>0.02</v>
      </c>
      <c r="K38" s="29">
        <f t="shared" si="0"/>
        <v>1409.2426448553338</v>
      </c>
      <c r="L38" s="22">
        <f t="shared" si="6"/>
        <v>1601.73</v>
      </c>
      <c r="M38" s="22">
        <f t="shared" si="7"/>
        <v>-192.48735514466625</v>
      </c>
      <c r="N38" s="32">
        <f>IF(A38&gt;$C$3,"_",$C$2-SUM($M$11:M38))</f>
        <v>310630.31363147526</v>
      </c>
    </row>
    <row r="39" spans="1:14" ht="12.75">
      <c r="A39" s="18">
        <f t="shared" si="8"/>
        <v>29</v>
      </c>
      <c r="B39" s="20">
        <f t="shared" si="1"/>
        <v>40148</v>
      </c>
      <c r="C39" s="21">
        <f>IF(A39&gt;$C$3,"_",_xlfn.IFERROR(VLOOKUP(B39,BAZA_LIBOR_WIBOR_KURS!$C$2:$F$145,2,FALSE),C38))</f>
        <v>0.00252</v>
      </c>
      <c r="D39" s="21">
        <f t="shared" si="2"/>
        <v>0.02</v>
      </c>
      <c r="E39" s="28">
        <f t="shared" si="3"/>
        <v>236.51089211467175</v>
      </c>
      <c r="F39" s="28">
        <f t="shared" si="4"/>
        <v>273.8902848598677</v>
      </c>
      <c r="G39" s="31">
        <f>IF(A39&gt;$C$3,"_",$C$8-SUM($F$11:F39))</f>
        <v>125753.2280710931</v>
      </c>
      <c r="H39" s="22">
        <f>IF(A39&gt;$C$3,"_",_xlfn.IFERROR(VLOOKUP(B39,BAZA_LIBOR_WIBOR_KURS!$C$2:$F$145,4,FALSE),H38))</f>
        <v>2.7561636363636364</v>
      </c>
      <c r="I39" s="21">
        <f>IF(A39&gt;$C$3,"_",_xlfn.IFERROR(VLOOKUP(B39,BAZA_LIBOR_WIBOR_KURS!$C$2:$F$145,3,FALSE),I38))</f>
        <v>0.04232272727272726</v>
      </c>
      <c r="J39" s="21">
        <f t="shared" si="5"/>
        <v>0.02</v>
      </c>
      <c r="K39" s="29">
        <f t="shared" si="0"/>
        <v>1406.7491639344266</v>
      </c>
      <c r="L39" s="22">
        <f t="shared" si="6"/>
        <v>1613.28</v>
      </c>
      <c r="M39" s="22">
        <f t="shared" si="7"/>
        <v>-206.53083606557334</v>
      </c>
      <c r="N39" s="32">
        <f>IF(A39&gt;$C$3,"_",$C$2-SUM($M$11:M39))</f>
        <v>310836.84446754085</v>
      </c>
    </row>
    <row r="40" spans="1:14" ht="12.75">
      <c r="A40" s="18">
        <f t="shared" si="8"/>
        <v>30</v>
      </c>
      <c r="B40" s="20">
        <f t="shared" si="1"/>
        <v>40179</v>
      </c>
      <c r="C40" s="21">
        <f>IF(A40&gt;$C$3,"_",_xlfn.IFERROR(VLOOKUP(B40,BAZA_LIBOR_WIBOR_KURS!$C$2:$F$145,2,FALSE),C39))</f>
        <v>0.0025</v>
      </c>
      <c r="D40" s="21">
        <f t="shared" si="2"/>
        <v>0.02</v>
      </c>
      <c r="E40" s="28">
        <f t="shared" si="3"/>
        <v>235.78730263329956</v>
      </c>
      <c r="F40" s="28">
        <f t="shared" si="4"/>
        <v>274.4873790482503</v>
      </c>
      <c r="G40" s="31">
        <f>IF(A40&gt;$C$3,"_",$C$8-SUM($F$11:F40))</f>
        <v>125478.74069204484</v>
      </c>
      <c r="H40" s="22">
        <f>IF(A40&gt;$C$3,"_",_xlfn.IFERROR(VLOOKUP(B40,BAZA_LIBOR_WIBOR_KURS!$C$2:$F$145,4,FALSE),H39))</f>
        <v>2.7545149999999996</v>
      </c>
      <c r="I40" s="21">
        <f>IF(A40&gt;$C$3,"_",_xlfn.IFERROR(VLOOKUP(B40,BAZA_LIBOR_WIBOR_KURS!$C$2:$F$145,3,FALSE),I39))</f>
        <v>0.042370000000000005</v>
      </c>
      <c r="J40" s="21">
        <f t="shared" si="5"/>
        <v>0.02</v>
      </c>
      <c r="K40" s="29">
        <f t="shared" si="0"/>
        <v>1405.5592648120542</v>
      </c>
      <c r="L40" s="22">
        <f t="shared" si="6"/>
        <v>1615.57</v>
      </c>
      <c r="M40" s="22">
        <f t="shared" si="7"/>
        <v>-210.01073518794578</v>
      </c>
      <c r="N40" s="32">
        <f>IF(A40&gt;$C$3,"_",$C$2-SUM($M$11:M40))</f>
        <v>311046.8552027288</v>
      </c>
    </row>
    <row r="41" spans="1:14" ht="12.75">
      <c r="A41" s="18">
        <f t="shared" si="8"/>
        <v>31</v>
      </c>
      <c r="B41" s="20">
        <f t="shared" si="1"/>
        <v>40210</v>
      </c>
      <c r="C41" s="21">
        <f>IF(A41&gt;$C$3,"_",_xlfn.IFERROR(VLOOKUP(B41,BAZA_LIBOR_WIBOR_KURS!$C$2:$F$145,2,FALSE),C40))</f>
        <v>0.00249</v>
      </c>
      <c r="D41" s="21">
        <f t="shared" si="2"/>
        <v>0.02</v>
      </c>
      <c r="E41" s="28">
        <f t="shared" si="3"/>
        <v>235.16807318034068</v>
      </c>
      <c r="F41" s="28">
        <f t="shared" si="4"/>
        <v>275.04353675202776</v>
      </c>
      <c r="G41" s="31">
        <f>IF(A41&gt;$C$3,"_",$C$8-SUM($F$11:F41))</f>
        <v>125203.69715529282</v>
      </c>
      <c r="H41" s="22">
        <f>IF(A41&gt;$C$3,"_",_xlfn.IFERROR(VLOOKUP(B41,BAZA_LIBOR_WIBOR_KURS!$C$2:$F$145,4,FALSE),H40))</f>
        <v>2.73548</v>
      </c>
      <c r="I41" s="21">
        <f>IF(A41&gt;$C$3,"_",_xlfn.IFERROR(VLOOKUP(B41,BAZA_LIBOR_WIBOR_KURS!$C$2:$F$145,3,FALSE),I40))</f>
        <v>0.041725</v>
      </c>
      <c r="J41" s="21">
        <f t="shared" si="5"/>
        <v>0.02</v>
      </c>
      <c r="K41" s="29">
        <f t="shared" si="0"/>
        <v>1395.6736547377952</v>
      </c>
      <c r="L41" s="22">
        <f t="shared" si="6"/>
        <v>1599.95</v>
      </c>
      <c r="M41" s="22">
        <f t="shared" si="7"/>
        <v>-204.2763452622048</v>
      </c>
      <c r="N41" s="32">
        <f>IF(A41&gt;$C$3,"_",$C$2-SUM($M$11:M41))</f>
        <v>311251.131547991</v>
      </c>
    </row>
    <row r="42" spans="1:14" ht="12.75">
      <c r="A42" s="18">
        <f t="shared" si="8"/>
        <v>32</v>
      </c>
      <c r="B42" s="20">
        <f t="shared" si="1"/>
        <v>40238</v>
      </c>
      <c r="C42" s="21">
        <f>IF(A42&gt;$C$3,"_",_xlfn.IFERROR(VLOOKUP(B42,BAZA_LIBOR_WIBOR_KURS!$C$2:$F$145,2,FALSE),C41))</f>
        <v>0.00249</v>
      </c>
      <c r="D42" s="21">
        <f t="shared" si="2"/>
        <v>0.02</v>
      </c>
      <c r="E42" s="28">
        <f t="shared" si="3"/>
        <v>234.65259575187793</v>
      </c>
      <c r="F42" s="28">
        <f t="shared" si="4"/>
        <v>275.5590141804905</v>
      </c>
      <c r="G42" s="31">
        <f>IF(A42&gt;$C$3,"_",$C$8-SUM($F$11:F42))</f>
        <v>124928.13814111231</v>
      </c>
      <c r="H42" s="22">
        <f>IF(A42&gt;$C$3,"_",_xlfn.IFERROR(VLOOKUP(B42,BAZA_LIBOR_WIBOR_KURS!$C$2:$F$145,4,FALSE),H41))</f>
        <v>2.6885000000000003</v>
      </c>
      <c r="I42" s="21">
        <f>IF(A42&gt;$C$3,"_",_xlfn.IFERROR(VLOOKUP(B42,BAZA_LIBOR_WIBOR_KURS!$C$2:$F$145,3,FALSE),I41))</f>
        <v>0.041291304347826095</v>
      </c>
      <c r="J42" s="21">
        <f t="shared" si="5"/>
        <v>0.02</v>
      </c>
      <c r="K42" s="29">
        <f t="shared" si="0"/>
        <v>1371.7039133031728</v>
      </c>
      <c r="L42" s="22">
        <f t="shared" si="6"/>
        <v>1589.75</v>
      </c>
      <c r="M42" s="22">
        <f t="shared" si="7"/>
        <v>-218.04608669682716</v>
      </c>
      <c r="N42" s="32">
        <f>IF(A42&gt;$C$3,"_",$C$2-SUM($M$11:M42))</f>
        <v>311469.17763468786</v>
      </c>
    </row>
    <row r="43" spans="1:14" ht="12.75">
      <c r="A43" s="18">
        <f t="shared" si="8"/>
        <v>33</v>
      </c>
      <c r="B43" s="20">
        <f t="shared" si="1"/>
        <v>40269</v>
      </c>
      <c r="C43" s="21">
        <f>IF(A43&gt;$C$3,"_",_xlfn.IFERROR(VLOOKUP(B43,BAZA_LIBOR_WIBOR_KURS!$C$2:$F$145,2,FALSE),C42))</f>
        <v>0.00244</v>
      </c>
      <c r="D43" s="21">
        <f t="shared" si="2"/>
        <v>0.02</v>
      </c>
      <c r="E43" s="28">
        <f t="shared" si="3"/>
        <v>233.61561832388006</v>
      </c>
      <c r="F43" s="28">
        <f t="shared" si="4"/>
        <v>276.28239293132134</v>
      </c>
      <c r="G43" s="31">
        <f>IF(A43&gt;$C$3,"_",$C$8-SUM($F$11:F43))</f>
        <v>124651.855748181</v>
      </c>
      <c r="H43" s="22">
        <f>IF(A43&gt;$C$3,"_",_xlfn.IFERROR(VLOOKUP(B43,BAZA_LIBOR_WIBOR_KURS!$C$2:$F$145,4,FALSE),H42))</f>
        <v>2.702438095238095</v>
      </c>
      <c r="I43" s="21">
        <f>IF(A43&gt;$C$3,"_",_xlfn.IFERROR(VLOOKUP(B43,BAZA_LIBOR_WIBOR_KURS!$C$2:$F$145,3,FALSE),I42))</f>
        <v>0.039219047619047605</v>
      </c>
      <c r="J43" s="21">
        <f t="shared" si="5"/>
        <v>0.02</v>
      </c>
      <c r="K43" s="29">
        <f t="shared" si="0"/>
        <v>1377.967810302199</v>
      </c>
      <c r="L43" s="22">
        <f t="shared" si="6"/>
        <v>1537.08</v>
      </c>
      <c r="M43" s="22">
        <f t="shared" si="7"/>
        <v>-159.1121896978009</v>
      </c>
      <c r="N43" s="32">
        <f>IF(A43&gt;$C$3,"_",$C$2-SUM($M$11:M43))</f>
        <v>311628.28982438566</v>
      </c>
    </row>
    <row r="44" spans="1:14" ht="12.75">
      <c r="A44" s="18">
        <f t="shared" si="8"/>
        <v>34</v>
      </c>
      <c r="B44" s="20">
        <f t="shared" si="1"/>
        <v>40299</v>
      </c>
      <c r="C44" s="21">
        <f>IF(A44&gt;$C$3,"_",_xlfn.IFERROR(VLOOKUP(B44,BAZA_LIBOR_WIBOR_KURS!$C$2:$F$145,2,FALSE),C43))</f>
        <v>0.00194</v>
      </c>
      <c r="D44" s="21">
        <f t="shared" si="2"/>
        <v>0.02</v>
      </c>
      <c r="E44" s="28">
        <f t="shared" si="3"/>
        <v>227.90514292625758</v>
      </c>
      <c r="F44" s="28">
        <f t="shared" si="4"/>
        <v>278.8715872876087</v>
      </c>
      <c r="G44" s="31">
        <f>IF(A44&gt;$C$3,"_",$C$8-SUM($F$11:F44))</f>
        <v>124372.9841608934</v>
      </c>
      <c r="H44" s="22">
        <f>IF(A44&gt;$C$3,"_",_xlfn.IFERROR(VLOOKUP(B44,BAZA_LIBOR_WIBOR_KURS!$C$2:$F$145,4,FALSE),H43))</f>
        <v>2.8604000000000003</v>
      </c>
      <c r="I44" s="21">
        <f>IF(A44&gt;$C$3,"_",_xlfn.IFERROR(VLOOKUP(B44,BAZA_LIBOR_WIBOR_KURS!$C$2:$F$145,3,FALSE),I43))</f>
        <v>0.038539999999999984</v>
      </c>
      <c r="J44" s="21">
        <f t="shared" si="5"/>
        <v>0.02</v>
      </c>
      <c r="K44" s="29">
        <f t="shared" si="0"/>
        <v>1449.584159103743</v>
      </c>
      <c r="L44" s="22">
        <f t="shared" si="6"/>
        <v>1520.23</v>
      </c>
      <c r="M44" s="22">
        <f t="shared" si="7"/>
        <v>-70.64584089625691</v>
      </c>
      <c r="N44" s="32">
        <f>IF(A44&gt;$C$3,"_",$C$2-SUM($M$11:M44))</f>
        <v>311698.9356652819</v>
      </c>
    </row>
    <row r="45" spans="1:14" ht="12.75">
      <c r="A45" s="18">
        <f t="shared" si="8"/>
        <v>35</v>
      </c>
      <c r="B45" s="20">
        <f t="shared" si="1"/>
        <v>40330</v>
      </c>
      <c r="C45" s="21">
        <f>IF(A45&gt;$C$3,"_",_xlfn.IFERROR(VLOOKUP(B45,BAZA_LIBOR_WIBOR_KURS!$C$2:$F$145,2,FALSE),C44))</f>
        <v>0.00097</v>
      </c>
      <c r="D45" s="21">
        <f t="shared" si="2"/>
        <v>0.02</v>
      </c>
      <c r="E45" s="28">
        <f t="shared" si="3"/>
        <v>217.34178982116123</v>
      </c>
      <c r="F45" s="28">
        <f t="shared" si="4"/>
        <v>283.42836217653047</v>
      </c>
      <c r="G45" s="31">
        <f>IF(A45&gt;$C$3,"_",$C$8-SUM($F$11:F45))</f>
        <v>124089.55579871686</v>
      </c>
      <c r="H45" s="22">
        <f>IF(A45&gt;$C$3,"_",_xlfn.IFERROR(VLOOKUP(B45,BAZA_LIBOR_WIBOR_KURS!$C$2:$F$145,4,FALSE),H44))</f>
        <v>2.9837285714285717</v>
      </c>
      <c r="I45" s="21">
        <f>IF(A45&gt;$C$3,"_",_xlfn.IFERROR(VLOOKUP(B45,BAZA_LIBOR_WIBOR_KURS!$C$2:$F$145,3,FALSE),I44))</f>
        <v>0.038552380952380935</v>
      </c>
      <c r="J45" s="21">
        <f t="shared" si="5"/>
        <v>0.02</v>
      </c>
      <c r="K45" s="29">
        <f t="shared" si="0"/>
        <v>1494.1622102341414</v>
      </c>
      <c r="L45" s="22">
        <f t="shared" si="6"/>
        <v>1520.89</v>
      </c>
      <c r="M45" s="22">
        <f t="shared" si="7"/>
        <v>-26.727789765858688</v>
      </c>
      <c r="N45" s="32">
        <f>IF(A45&gt;$C$3,"_",$C$2-SUM($M$11:M45))</f>
        <v>311725.66345504776</v>
      </c>
    </row>
    <row r="46" spans="1:14" ht="12.75">
      <c r="A46" s="18">
        <f t="shared" si="8"/>
        <v>36</v>
      </c>
      <c r="B46" s="20">
        <f t="shared" si="1"/>
        <v>40360</v>
      </c>
      <c r="C46" s="21">
        <f>IF(A46&gt;$C$3,"_",_xlfn.IFERROR(VLOOKUP(B46,BAZA_LIBOR_WIBOR_KURS!$C$2:$F$145,2,FALSE),C45))</f>
        <v>0.00132</v>
      </c>
      <c r="D46" s="21">
        <f t="shared" si="2"/>
        <v>0.02</v>
      </c>
      <c r="E46" s="28">
        <f t="shared" si="3"/>
        <v>220.4657774690536</v>
      </c>
      <c r="F46" s="28">
        <f t="shared" si="4"/>
        <v>282.46084856417144</v>
      </c>
      <c r="G46" s="31">
        <f>IF(A46&gt;$C$3,"_",$C$8-SUM($F$11:F46))</f>
        <v>123807.09495015269</v>
      </c>
      <c r="H46" s="22">
        <f>IF(A46&gt;$C$3,"_",_xlfn.IFERROR(VLOOKUP(B46,BAZA_LIBOR_WIBOR_KURS!$C$2:$F$145,4,FALSE),H45))</f>
        <v>3.028795454545455</v>
      </c>
      <c r="I46" s="21">
        <f>IF(A46&gt;$C$3,"_",_xlfn.IFERROR(VLOOKUP(B46,BAZA_LIBOR_WIBOR_KURS!$C$2:$F$145,3,FALSE),I45))</f>
        <v>0.03835454545454546</v>
      </c>
      <c r="J46" s="21">
        <f t="shared" si="5"/>
        <v>0.02</v>
      </c>
      <c r="K46" s="29">
        <f t="shared" si="0"/>
        <v>1523.261878899314</v>
      </c>
      <c r="L46" s="22">
        <f t="shared" si="6"/>
        <v>1515.88</v>
      </c>
      <c r="M46" s="22">
        <f t="shared" si="7"/>
        <v>7.381878899313961</v>
      </c>
      <c r="N46" s="32">
        <f>IF(A46&gt;$C$3,"_",$C$2-SUM($M$11:M46))</f>
        <v>311718.28157614847</v>
      </c>
    </row>
    <row r="47" spans="1:14" ht="12.75">
      <c r="A47" s="18">
        <f t="shared" si="8"/>
        <v>37</v>
      </c>
      <c r="B47" s="20">
        <f t="shared" si="1"/>
        <v>40391</v>
      </c>
      <c r="C47" s="21">
        <f>IF(A47&gt;$C$3,"_",_xlfn.IFERROR(VLOOKUP(B47,BAZA_LIBOR_WIBOR_KURS!$C$2:$F$145,2,FALSE),C46))</f>
        <v>0.00164</v>
      </c>
      <c r="D47" s="21">
        <f t="shared" si="2"/>
        <v>0.02</v>
      </c>
      <c r="E47" s="28">
        <f t="shared" si="3"/>
        <v>223.26546122677533</v>
      </c>
      <c r="F47" s="28">
        <f t="shared" si="4"/>
        <v>281.6321915031013</v>
      </c>
      <c r="G47" s="31">
        <f>IF(A47&gt;$C$3,"_",$C$8-SUM($F$11:F47))</f>
        <v>123525.46275864959</v>
      </c>
      <c r="H47" s="22">
        <f>IF(A47&gt;$C$3,"_",_xlfn.IFERROR(VLOOKUP(B47,BAZA_LIBOR_WIBOR_KURS!$C$2:$F$145,4,FALSE),H46))</f>
        <v>2.971559090909091</v>
      </c>
      <c r="I47" s="21">
        <f>IF(A47&gt;$C$3,"_",_xlfn.IFERROR(VLOOKUP(B47,BAZA_LIBOR_WIBOR_KURS!$C$2:$F$145,3,FALSE),I46))</f>
        <v>0.03812272727272728</v>
      </c>
      <c r="J47" s="21">
        <f t="shared" si="5"/>
        <v>0.02</v>
      </c>
      <c r="K47" s="29">
        <f t="shared" si="0"/>
        <v>1500.3332099481263</v>
      </c>
      <c r="L47" s="22">
        <f t="shared" si="6"/>
        <v>1509.83</v>
      </c>
      <c r="M47" s="22">
        <f t="shared" si="7"/>
        <v>-9.496790051873631</v>
      </c>
      <c r="N47" s="32">
        <f>IF(A47&gt;$C$3,"_",$C$2-SUM($M$11:M47))</f>
        <v>311727.77836620033</v>
      </c>
    </row>
    <row r="48" spans="1:14" ht="12.75">
      <c r="A48" s="18">
        <f t="shared" si="8"/>
        <v>38</v>
      </c>
      <c r="B48" s="20">
        <f t="shared" si="1"/>
        <v>40422</v>
      </c>
      <c r="C48" s="21">
        <f>IF(A48&gt;$C$3,"_",_xlfn.IFERROR(VLOOKUP(B48,BAZA_LIBOR_WIBOR_KURS!$C$2:$F$145,2,FALSE),C47))</f>
        <v>0.00175</v>
      </c>
      <c r="D48" s="21">
        <f t="shared" si="2"/>
        <v>0.02</v>
      </c>
      <c r="E48" s="28">
        <f t="shared" si="3"/>
        <v>223.88990125005236</v>
      </c>
      <c r="F48" s="28">
        <f t="shared" si="4"/>
        <v>281.68448304053027</v>
      </c>
      <c r="G48" s="31">
        <f>IF(A48&gt;$C$3,"_",$C$8-SUM($F$11:F48))</f>
        <v>123243.77827560906</v>
      </c>
      <c r="H48" s="22">
        <f>IF(A48&gt;$C$3,"_",_xlfn.IFERROR(VLOOKUP(B48,BAZA_LIBOR_WIBOR_KURS!$C$2:$F$145,4,FALSE),H47))</f>
        <v>3.0223363636363643</v>
      </c>
      <c r="I48" s="21">
        <f>IF(A48&gt;$C$3,"_",_xlfn.IFERROR(VLOOKUP(B48,BAZA_LIBOR_WIBOR_KURS!$C$2:$F$145,3,FALSE),I47))</f>
        <v>0.038213636363636366</v>
      </c>
      <c r="J48" s="21">
        <f t="shared" si="5"/>
        <v>0.02</v>
      </c>
      <c r="K48" s="29">
        <f t="shared" si="0"/>
        <v>1528.0158461644935</v>
      </c>
      <c r="L48" s="22">
        <f t="shared" si="6"/>
        <v>1512.23</v>
      </c>
      <c r="M48" s="22">
        <f t="shared" si="7"/>
        <v>15.785846164493478</v>
      </c>
      <c r="N48" s="32">
        <f>IF(A48&gt;$C$3,"_",$C$2-SUM($M$11:M48))</f>
        <v>311711.9925200358</v>
      </c>
    </row>
    <row r="49" spans="1:14" ht="12.75">
      <c r="A49" s="18">
        <f t="shared" si="8"/>
        <v>39</v>
      </c>
      <c r="B49" s="20">
        <f t="shared" si="1"/>
        <v>40452</v>
      </c>
      <c r="C49" s="21">
        <f>IF(A49&gt;$C$3,"_",_xlfn.IFERROR(VLOOKUP(B49,BAZA_LIBOR_WIBOR_KURS!$C$2:$F$145,2,FALSE),C48))</f>
        <v>0.00174</v>
      </c>
      <c r="D49" s="21">
        <f t="shared" si="2"/>
        <v>0.02</v>
      </c>
      <c r="E49" s="28">
        <f t="shared" si="3"/>
        <v>223.2766449759784</v>
      </c>
      <c r="F49" s="28">
        <f t="shared" si="4"/>
        <v>282.2363657955294</v>
      </c>
      <c r="G49" s="31">
        <f>IF(A49&gt;$C$3,"_",$C$8-SUM($F$11:F49))</f>
        <v>122961.54190981353</v>
      </c>
      <c r="H49" s="22">
        <f>IF(A49&gt;$C$3,"_",_xlfn.IFERROR(VLOOKUP(B49,BAZA_LIBOR_WIBOR_KURS!$C$2:$F$145,4,FALSE),H48))</f>
        <v>2.937495238095238</v>
      </c>
      <c r="I49" s="21">
        <f>IF(A49&gt;$C$3,"_",_xlfn.IFERROR(VLOOKUP(B49,BAZA_LIBOR_WIBOR_KURS!$C$2:$F$145,3,FALSE),I48))</f>
        <v>0.038323809523809524</v>
      </c>
      <c r="J49" s="21">
        <f t="shared" si="5"/>
        <v>0.02</v>
      </c>
      <c r="K49" s="29">
        <f t="shared" si="0"/>
        <v>1484.942061936491</v>
      </c>
      <c r="L49" s="22">
        <f t="shared" si="6"/>
        <v>1515.02</v>
      </c>
      <c r="M49" s="22">
        <f t="shared" si="7"/>
        <v>-30.07793806350901</v>
      </c>
      <c r="N49" s="32">
        <f>IF(A49&gt;$C$3,"_",$C$2-SUM($M$11:M49))</f>
        <v>311742.0704580993</v>
      </c>
    </row>
    <row r="50" spans="1:14" ht="12.75">
      <c r="A50" s="18">
        <f t="shared" si="8"/>
        <v>40</v>
      </c>
      <c r="B50" s="20">
        <f t="shared" si="1"/>
        <v>40483</v>
      </c>
      <c r="C50" s="21">
        <f>IF(A50&gt;$C$3,"_",_xlfn.IFERROR(VLOOKUP(B50,BAZA_LIBOR_WIBOR_KURS!$C$2:$F$145,2,FALSE),C49))</f>
        <v>0.00169</v>
      </c>
      <c r="D50" s="21">
        <f t="shared" si="2"/>
        <v>0.02</v>
      </c>
      <c r="E50" s="28">
        <f t="shared" si="3"/>
        <v>222.25298700198798</v>
      </c>
      <c r="F50" s="28">
        <f t="shared" si="4"/>
        <v>282.9540719184192</v>
      </c>
      <c r="G50" s="31">
        <f>IF(A50&gt;$C$3,"_",$C$8-SUM($F$11:F50))</f>
        <v>122678.5878378951</v>
      </c>
      <c r="H50" s="22">
        <f>IF(A50&gt;$C$3,"_",_xlfn.IFERROR(VLOOKUP(B50,BAZA_LIBOR_WIBOR_KURS!$C$2:$F$145,4,FALSE),H49))</f>
        <v>2.943415</v>
      </c>
      <c r="I50" s="21">
        <f>IF(A50&gt;$C$3,"_",_xlfn.IFERROR(VLOOKUP(B50,BAZA_LIBOR_WIBOR_KURS!$C$2:$F$145,3,FALSE),I49))</f>
        <v>0.03854999999999999</v>
      </c>
      <c r="J50" s="21">
        <f t="shared" si="5"/>
        <v>0.02</v>
      </c>
      <c r="K50" s="29">
        <f t="shared" si="0"/>
        <v>1487.0340353322101</v>
      </c>
      <c r="L50" s="22">
        <f t="shared" si="6"/>
        <v>1521.04</v>
      </c>
      <c r="M50" s="22">
        <f t="shared" si="7"/>
        <v>-34.00596466778984</v>
      </c>
      <c r="N50" s="32">
        <f>IF(A50&gt;$C$3,"_",$C$2-SUM($M$11:M50))</f>
        <v>311776.07642276713</v>
      </c>
    </row>
    <row r="51" spans="1:14" ht="12.75">
      <c r="A51" s="18">
        <f t="shared" si="8"/>
        <v>41</v>
      </c>
      <c r="B51" s="20">
        <f t="shared" si="1"/>
        <v>40513</v>
      </c>
      <c r="C51" s="21">
        <f>IF(A51&gt;$C$3,"_",_xlfn.IFERROR(VLOOKUP(B51,BAZA_LIBOR_WIBOR_KURS!$C$2:$F$145,2,FALSE),C50))</f>
        <v>0.0017</v>
      </c>
      <c r="D51" s="21">
        <f t="shared" si="2"/>
        <v>0.02</v>
      </c>
      <c r="E51" s="28">
        <f t="shared" si="3"/>
        <v>221.843779673527</v>
      </c>
      <c r="F51" s="28">
        <f t="shared" si="4"/>
        <v>283.4242907624084</v>
      </c>
      <c r="G51" s="31">
        <f>IF(A51&gt;$C$3,"_",$C$8-SUM($F$11:F51))</f>
        <v>122395.1635471327</v>
      </c>
      <c r="H51" s="22">
        <f>IF(A51&gt;$C$3,"_",_xlfn.IFERROR(VLOOKUP(B51,BAZA_LIBOR_WIBOR_KURS!$C$2:$F$145,4,FALSE),H50))</f>
        <v>3.1200782608695645</v>
      </c>
      <c r="I51" s="21">
        <f>IF(A51&gt;$C$3,"_",_xlfn.IFERROR(VLOOKUP(B51,BAZA_LIBOR_WIBOR_KURS!$C$2:$F$145,3,FALSE),I50))</f>
        <v>0.039152173913043486</v>
      </c>
      <c r="J51" s="21">
        <f t="shared" si="5"/>
        <v>0.02</v>
      </c>
      <c r="K51" s="29">
        <f t="shared" si="0"/>
        <v>1576.4759224786742</v>
      </c>
      <c r="L51" s="22">
        <f t="shared" si="6"/>
        <v>1536.85</v>
      </c>
      <c r="M51" s="22">
        <f t="shared" si="7"/>
        <v>39.62592247867428</v>
      </c>
      <c r="N51" s="32">
        <f>IF(A51&gt;$C$3,"_",$C$2-SUM($M$11:M51))</f>
        <v>311736.45050028845</v>
      </c>
    </row>
    <row r="52" spans="1:14" ht="12.75">
      <c r="A52" s="18">
        <f t="shared" si="8"/>
        <v>42</v>
      </c>
      <c r="B52" s="20">
        <f t="shared" si="1"/>
        <v>40544</v>
      </c>
      <c r="C52" s="21">
        <f>IF(A52&gt;$C$3,"_",_xlfn.IFERROR(VLOOKUP(B52,BAZA_LIBOR_WIBOR_KURS!$C$2:$F$145,2,FALSE),C51))</f>
        <v>0.00169</v>
      </c>
      <c r="D52" s="21">
        <f t="shared" si="2"/>
        <v>0.02</v>
      </c>
      <c r="E52" s="28">
        <f t="shared" si="3"/>
        <v>221.2292581114424</v>
      </c>
      <c r="F52" s="28">
        <f t="shared" si="4"/>
        <v>283.9779709542974</v>
      </c>
      <c r="G52" s="31">
        <f>IF(A52&gt;$C$3,"_",$C$8-SUM($F$11:F52))</f>
        <v>122111.1855761784</v>
      </c>
      <c r="H52" s="22">
        <f>IF(A52&gt;$C$3,"_",_xlfn.IFERROR(VLOOKUP(B52,BAZA_LIBOR_WIBOR_KURS!$C$2:$F$145,4,FALSE),H51))</f>
        <v>3.045505</v>
      </c>
      <c r="I52" s="21">
        <f>IF(A52&gt;$C$3,"_",_xlfn.IFERROR(VLOOKUP(B52,BAZA_LIBOR_WIBOR_KURS!$C$2:$F$145,3,FALSE),I51))</f>
        <v>0.040104999999999995</v>
      </c>
      <c r="J52" s="21">
        <f t="shared" si="5"/>
        <v>0.02</v>
      </c>
      <c r="K52" s="29">
        <f t="shared" si="0"/>
        <v>1538.6111421558558</v>
      </c>
      <c r="L52" s="22">
        <f t="shared" si="6"/>
        <v>1561.41</v>
      </c>
      <c r="M52" s="22">
        <f t="shared" si="7"/>
        <v>-22.798857844144322</v>
      </c>
      <c r="N52" s="32">
        <f>IF(A52&gt;$C$3,"_",$C$2-SUM($M$11:M52))</f>
        <v>311759.2493581326</v>
      </c>
    </row>
    <row r="53" spans="1:14" ht="12.75">
      <c r="A53" s="18">
        <f t="shared" si="8"/>
        <v>43</v>
      </c>
      <c r="B53" s="20">
        <f t="shared" si="1"/>
        <v>40575</v>
      </c>
      <c r="C53" s="21">
        <f>IF(A53&gt;$C$3,"_",_xlfn.IFERROR(VLOOKUP(B53,BAZA_LIBOR_WIBOR_KURS!$C$2:$F$145,2,FALSE),C52))</f>
        <v>0.0017</v>
      </c>
      <c r="D53" s="21">
        <f t="shared" si="2"/>
        <v>0.02</v>
      </c>
      <c r="E53" s="28">
        <f t="shared" si="3"/>
        <v>220.81772725025596</v>
      </c>
      <c r="F53" s="28">
        <f t="shared" si="4"/>
        <v>284.4501728974463</v>
      </c>
      <c r="G53" s="31">
        <f>IF(A53&gt;$C$3,"_",$C$8-SUM($F$11:F53))</f>
        <v>121826.73540328095</v>
      </c>
      <c r="H53" s="22">
        <f>IF(A53&gt;$C$3,"_",_xlfn.IFERROR(VLOOKUP(B53,BAZA_LIBOR_WIBOR_KURS!$C$2:$F$145,4,FALSE),H52))</f>
        <v>3.028785</v>
      </c>
      <c r="I53" s="21">
        <f>IF(A53&gt;$C$3,"_",_xlfn.IFERROR(VLOOKUP(B53,BAZA_LIBOR_WIBOR_KURS!$C$2:$F$145,3,FALSE),I52))</f>
        <v>0.041139999999999996</v>
      </c>
      <c r="J53" s="21">
        <f t="shared" si="5"/>
        <v>0.02</v>
      </c>
      <c r="K53" s="29">
        <f t="shared" si="0"/>
        <v>1530.3478369488582</v>
      </c>
      <c r="L53" s="22">
        <f t="shared" si="6"/>
        <v>1588.41</v>
      </c>
      <c r="M53" s="22">
        <f t="shared" si="7"/>
        <v>-58.06216305114185</v>
      </c>
      <c r="N53" s="32">
        <f>IF(A53&gt;$C$3,"_",$C$2-SUM($M$11:M53))</f>
        <v>311817.31152118376</v>
      </c>
    </row>
    <row r="54" spans="1:14" ht="12.75">
      <c r="A54" s="18">
        <f t="shared" si="8"/>
        <v>44</v>
      </c>
      <c r="B54" s="20">
        <f t="shared" si="1"/>
        <v>40603</v>
      </c>
      <c r="C54" s="21">
        <f>IF(A54&gt;$C$3,"_",_xlfn.IFERROR(VLOOKUP(B54,BAZA_LIBOR_WIBOR_KURS!$C$2:$F$145,2,FALSE),C53))</f>
        <v>0.00178</v>
      </c>
      <c r="D54" s="21">
        <f t="shared" si="2"/>
        <v>0.02</v>
      </c>
      <c r="E54" s="28">
        <f t="shared" si="3"/>
        <v>221.1155247569549</v>
      </c>
      <c r="F54" s="28">
        <f t="shared" si="4"/>
        <v>284.6365362266088</v>
      </c>
      <c r="G54" s="31">
        <f>IF(A54&gt;$C$3,"_",$C$8-SUM($F$11:F54))</f>
        <v>121542.09886705434</v>
      </c>
      <c r="H54" s="22">
        <f>IF(A54&gt;$C$3,"_",_xlfn.IFERROR(VLOOKUP(B54,BAZA_LIBOR_WIBOR_KURS!$C$2:$F$145,4,FALSE),H53))</f>
        <v>3.116013043478261</v>
      </c>
      <c r="I54" s="21">
        <f>IF(A54&gt;$C$3,"_",_xlfn.IFERROR(VLOOKUP(B54,BAZA_LIBOR_WIBOR_KURS!$C$2:$F$145,3,FALSE),I53))</f>
        <v>0.04178695652173913</v>
      </c>
      <c r="J54" s="21">
        <f t="shared" si="5"/>
        <v>0.02</v>
      </c>
      <c r="K54" s="29">
        <f t="shared" si="0"/>
        <v>1575.9300187907977</v>
      </c>
      <c r="L54" s="22">
        <f t="shared" si="6"/>
        <v>1605.52</v>
      </c>
      <c r="M54" s="22">
        <f t="shared" si="7"/>
        <v>-29.58998120920228</v>
      </c>
      <c r="N54" s="32">
        <f>IF(A54&gt;$C$3,"_",$C$2-SUM($M$11:M54))</f>
        <v>311846.90150239295</v>
      </c>
    </row>
    <row r="55" spans="1:14" ht="12.75">
      <c r="A55" s="18">
        <f t="shared" si="8"/>
        <v>45</v>
      </c>
      <c r="B55" s="20">
        <f t="shared" si="1"/>
        <v>40634</v>
      </c>
      <c r="C55" s="21">
        <f>IF(A55&gt;$C$3,"_",_xlfn.IFERROR(VLOOKUP(B55,BAZA_LIBOR_WIBOR_KURS!$C$2:$F$145,2,FALSE),C54))</f>
        <v>0.00184</v>
      </c>
      <c r="D55" s="21">
        <f t="shared" si="2"/>
        <v>0.02</v>
      </c>
      <c r="E55" s="28">
        <f t="shared" si="3"/>
        <v>221.20661993803893</v>
      </c>
      <c r="F55" s="28">
        <f t="shared" si="4"/>
        <v>284.907719159104</v>
      </c>
      <c r="G55" s="31">
        <f>IF(A55&gt;$C$3,"_",$C$8-SUM($F$11:F55))</f>
        <v>121257.19114789524</v>
      </c>
      <c r="H55" s="22">
        <f>IF(A55&gt;$C$3,"_",_xlfn.IFERROR(VLOOKUP(B55,BAZA_LIBOR_WIBOR_KURS!$C$2:$F$145,4,FALSE),H54))</f>
        <v>3.0610100000000005</v>
      </c>
      <c r="I55" s="21">
        <f>IF(A55&gt;$C$3,"_",_xlfn.IFERROR(VLOOKUP(B55,BAZA_LIBOR_WIBOR_KURS!$C$2:$F$145,3,FALSE),I54))</f>
        <v>0.04270500000000002</v>
      </c>
      <c r="J55" s="21">
        <f t="shared" si="5"/>
        <v>0.02</v>
      </c>
      <c r="K55" s="29">
        <f t="shared" si="0"/>
        <v>1549.2210531197456</v>
      </c>
      <c r="L55" s="22">
        <f t="shared" si="6"/>
        <v>1629.53</v>
      </c>
      <c r="M55" s="22">
        <f t="shared" si="7"/>
        <v>-80.30894688025433</v>
      </c>
      <c r="N55" s="32">
        <f>IF(A55&gt;$C$3,"_",$C$2-SUM($M$11:M55))</f>
        <v>311927.2104492732</v>
      </c>
    </row>
    <row r="56" spans="1:14" ht="12.75">
      <c r="A56" s="18">
        <f t="shared" si="8"/>
        <v>46</v>
      </c>
      <c r="B56" s="20">
        <f t="shared" si="1"/>
        <v>40664</v>
      </c>
      <c r="C56" s="21">
        <f>IF(A56&gt;$C$3,"_",_xlfn.IFERROR(VLOOKUP(B56,BAZA_LIBOR_WIBOR_KURS!$C$2:$F$145,2,FALSE),C55))</f>
        <v>0.00179</v>
      </c>
      <c r="D56" s="21">
        <f t="shared" si="2"/>
        <v>0.02</v>
      </c>
      <c r="E56" s="28">
        <f t="shared" si="3"/>
        <v>220.1828495927198</v>
      </c>
      <c r="F56" s="28">
        <f t="shared" si="4"/>
        <v>285.63043347206855</v>
      </c>
      <c r="G56" s="31">
        <f>IF(A56&gt;$C$3,"_",$C$8-SUM($F$11:F56))</f>
        <v>120971.56071442318</v>
      </c>
      <c r="H56" s="22">
        <f>IF(A56&gt;$C$3,"_",_xlfn.IFERROR(VLOOKUP(B56,BAZA_LIBOR_WIBOR_KURS!$C$2:$F$145,4,FALSE),H55))</f>
        <v>3.1449476190476195</v>
      </c>
      <c r="I56" s="21">
        <f>IF(A56&gt;$C$3,"_",_xlfn.IFERROR(VLOOKUP(B56,BAZA_LIBOR_WIBOR_KURS!$C$2:$F$145,3,FALSE),I55))</f>
        <v>0.04399999999999999</v>
      </c>
      <c r="J56" s="21">
        <f t="shared" si="5"/>
        <v>0.02</v>
      </c>
      <c r="K56" s="29">
        <f t="shared" si="0"/>
        <v>1590.7562802572659</v>
      </c>
      <c r="L56" s="22">
        <f t="shared" si="6"/>
        <v>1663.61</v>
      </c>
      <c r="M56" s="22">
        <f t="shared" si="7"/>
        <v>-72.85371974273403</v>
      </c>
      <c r="N56" s="32">
        <f>IF(A56&gt;$C$3,"_",$C$2-SUM($M$11:M56))</f>
        <v>312000.0641690159</v>
      </c>
    </row>
    <row r="57" spans="1:14" ht="12.75">
      <c r="A57" s="18">
        <f t="shared" si="8"/>
        <v>47</v>
      </c>
      <c r="B57" s="20">
        <f t="shared" si="1"/>
        <v>40695</v>
      </c>
      <c r="C57" s="21">
        <f>IF(A57&gt;$C$3,"_",_xlfn.IFERROR(VLOOKUP(B57,BAZA_LIBOR_WIBOR_KURS!$C$2:$F$145,2,FALSE),C56))</f>
        <v>0.00175</v>
      </c>
      <c r="D57" s="21">
        <f t="shared" si="2"/>
        <v>0.02</v>
      </c>
      <c r="E57" s="28">
        <f t="shared" si="3"/>
        <v>219.26095379489203</v>
      </c>
      <c r="F57" s="28">
        <f t="shared" si="4"/>
        <v>286.31224424697723</v>
      </c>
      <c r="G57" s="31">
        <f>IF(A57&gt;$C$3,"_",$C$8-SUM($F$11:F57))</f>
        <v>120685.2484701762</v>
      </c>
      <c r="H57" s="22">
        <f>IF(A57&gt;$C$3,"_",_xlfn.IFERROR(VLOOKUP(B57,BAZA_LIBOR_WIBOR_KURS!$C$2:$F$145,4,FALSE),H56))</f>
        <v>3.2790571428571424</v>
      </c>
      <c r="I57" s="21">
        <f>IF(A57&gt;$C$3,"_",_xlfn.IFERROR(VLOOKUP(B57,BAZA_LIBOR_WIBOR_KURS!$C$2:$F$145,3,FALSE),I56))</f>
        <v>0.04610952380952381</v>
      </c>
      <c r="J57" s="21">
        <f t="shared" si="5"/>
        <v>0.02</v>
      </c>
      <c r="K57" s="29">
        <f t="shared" si="0"/>
        <v>1657.8034062763202</v>
      </c>
      <c r="L57" s="22">
        <f t="shared" si="6"/>
        <v>1718.85</v>
      </c>
      <c r="M57" s="22">
        <f t="shared" si="7"/>
        <v>-61.046593723679734</v>
      </c>
      <c r="N57" s="32">
        <f>IF(A57&gt;$C$3,"_",$C$2-SUM($M$11:M57))</f>
        <v>312061.1107627396</v>
      </c>
    </row>
    <row r="58" spans="1:14" ht="12.75">
      <c r="A58" s="18">
        <f t="shared" si="8"/>
        <v>48</v>
      </c>
      <c r="B58" s="20">
        <f t="shared" si="1"/>
        <v>40725</v>
      </c>
      <c r="C58" s="21">
        <f>IF(A58&gt;$C$3,"_",_xlfn.IFERROR(VLOOKUP(B58,BAZA_LIBOR_WIBOR_KURS!$C$2:$F$145,2,FALSE),C57))</f>
        <v>0.00175</v>
      </c>
      <c r="D58" s="21">
        <f t="shared" si="2"/>
        <v>0.02</v>
      </c>
      <c r="E58" s="28">
        <f t="shared" si="3"/>
        <v>218.7420128521944</v>
      </c>
      <c r="F58" s="28">
        <f t="shared" si="4"/>
        <v>286.83118518967495</v>
      </c>
      <c r="G58" s="31">
        <f>IF(A58&gt;$C$3,"_",$C$8-SUM($F$11:F58))</f>
        <v>120398.41728498653</v>
      </c>
      <c r="H58" s="22">
        <f>IF(A58&gt;$C$3,"_",_xlfn.IFERROR(VLOOKUP(B58,BAZA_LIBOR_WIBOR_KURS!$C$2:$F$145,4,FALSE),H57))</f>
        <v>3.3913857142857142</v>
      </c>
      <c r="I58" s="21">
        <f>IF(A58&gt;$C$3,"_",_xlfn.IFERROR(VLOOKUP(B58,BAZA_LIBOR_WIBOR_KURS!$C$2:$F$145,3,FALSE),I57))</f>
        <v>0.04700952380952382</v>
      </c>
      <c r="J58" s="21">
        <f t="shared" si="5"/>
        <v>0.02</v>
      </c>
      <c r="K58" s="29">
        <f t="shared" si="0"/>
        <v>1714.593721364938</v>
      </c>
      <c r="L58" s="22">
        <f t="shared" si="6"/>
        <v>1742.59</v>
      </c>
      <c r="M58" s="22">
        <f t="shared" si="7"/>
        <v>-27.996278635062026</v>
      </c>
      <c r="N58" s="32">
        <f>IF(A58&gt;$C$3,"_",$C$2-SUM($M$11:M58))</f>
        <v>312089.10704137466</v>
      </c>
    </row>
    <row r="59" spans="1:14" ht="12.75">
      <c r="A59" s="18">
        <f t="shared" si="8"/>
        <v>49</v>
      </c>
      <c r="B59" s="20">
        <f t="shared" si="1"/>
        <v>40756</v>
      </c>
      <c r="C59" s="21">
        <f>IF(A59&gt;$C$3,"_",_xlfn.IFERROR(VLOOKUP(B59,BAZA_LIBOR_WIBOR_KURS!$C$2:$F$145,2,FALSE),C58))</f>
        <v>0.00058</v>
      </c>
      <c r="D59" s="21">
        <f t="shared" si="2"/>
        <v>0.02</v>
      </c>
      <c r="E59" s="28">
        <f t="shared" si="3"/>
        <v>206.48328564375188</v>
      </c>
      <c r="F59" s="28">
        <f t="shared" si="4"/>
        <v>292.13720622263986</v>
      </c>
      <c r="G59" s="31">
        <f>IF(A59&gt;$C$3,"_",$C$8-SUM($F$11:F59))</f>
        <v>120106.28007876388</v>
      </c>
      <c r="H59" s="22">
        <f>IF(A59&gt;$C$3,"_",_xlfn.IFERROR(VLOOKUP(B59,BAZA_LIBOR_WIBOR_KURS!$C$2:$F$145,4,FALSE),H58))</f>
        <v>3.6772136363636374</v>
      </c>
      <c r="I59" s="21">
        <f>IF(A59&gt;$C$3,"_",_xlfn.IFERROR(VLOOKUP(B59,BAZA_LIBOR_WIBOR_KURS!$C$2:$F$145,3,FALSE),I58))</f>
        <v>0.04716363636363638</v>
      </c>
      <c r="J59" s="21">
        <f t="shared" si="5"/>
        <v>0.02</v>
      </c>
      <c r="K59" s="29">
        <f t="shared" si="0"/>
        <v>1833.5340720614397</v>
      </c>
      <c r="L59" s="22">
        <f t="shared" si="6"/>
        <v>1746.75</v>
      </c>
      <c r="M59" s="22">
        <f t="shared" si="7"/>
        <v>86.7840720614397</v>
      </c>
      <c r="N59" s="32">
        <f>IF(A59&gt;$C$3,"_",$C$2-SUM($M$11:M59))</f>
        <v>312002.32296931325</v>
      </c>
    </row>
    <row r="60" spans="1:14" ht="12.75">
      <c r="A60" s="18">
        <f t="shared" si="8"/>
        <v>50</v>
      </c>
      <c r="B60" s="20">
        <f t="shared" si="1"/>
        <v>40787</v>
      </c>
      <c r="C60" s="21">
        <f>IF(A60&gt;$C$3,"_",_xlfn.IFERROR(VLOOKUP(B60,BAZA_LIBOR_WIBOR_KURS!$C$2:$F$145,2,FALSE),C59))</f>
        <v>9E-05</v>
      </c>
      <c r="D60" s="21">
        <f t="shared" si="2"/>
        <v>0.02</v>
      </c>
      <c r="E60" s="28">
        <f t="shared" si="3"/>
        <v>201.0779305651972</v>
      </c>
      <c r="F60" s="28">
        <f t="shared" si="4"/>
        <v>294.65621777556186</v>
      </c>
      <c r="G60" s="31">
        <f>IF(A60&gt;$C$3,"_",$C$8-SUM($F$11:F60))</f>
        <v>119811.62386098831</v>
      </c>
      <c r="H60" s="22">
        <f>IF(A60&gt;$C$3,"_",_xlfn.IFERROR(VLOOKUP(B60,BAZA_LIBOR_WIBOR_KURS!$C$2:$F$145,4,FALSE),H59))</f>
        <v>3.610309090909091</v>
      </c>
      <c r="I60" s="21">
        <f>IF(A60&gt;$C$3,"_",_xlfn.IFERROR(VLOOKUP(B60,BAZA_LIBOR_WIBOR_KURS!$C$2:$F$145,3,FALSE),I59))</f>
        <v>0.0474590909090909</v>
      </c>
      <c r="J60" s="21">
        <f t="shared" si="5"/>
        <v>0.02</v>
      </c>
      <c r="K60" s="29">
        <f t="shared" si="0"/>
        <v>1789.753502428718</v>
      </c>
      <c r="L60" s="22">
        <f t="shared" si="6"/>
        <v>1753.95</v>
      </c>
      <c r="M60" s="22">
        <f t="shared" si="7"/>
        <v>35.80350242871805</v>
      </c>
      <c r="N60" s="32">
        <f>IF(A60&gt;$C$3,"_",$C$2-SUM($M$11:M60))</f>
        <v>311966.5194668845</v>
      </c>
    </row>
    <row r="61" spans="1:14" ht="12.75">
      <c r="A61" s="18">
        <f t="shared" si="8"/>
        <v>51</v>
      </c>
      <c r="B61" s="20">
        <f t="shared" si="1"/>
        <v>40817</v>
      </c>
      <c r="C61" s="21">
        <f>IF(A61&gt;$C$3,"_",_xlfn.IFERROR(VLOOKUP(B61,BAZA_LIBOR_WIBOR_KURS!$C$2:$F$145,2,FALSE),C60))</f>
        <v>0.00037</v>
      </c>
      <c r="D61" s="21">
        <f t="shared" si="2"/>
        <v>0.02</v>
      </c>
      <c r="E61" s="28">
        <f t="shared" si="3"/>
        <v>203.38023150402768</v>
      </c>
      <c r="F61" s="28">
        <f t="shared" si="4"/>
        <v>293.99723062599895</v>
      </c>
      <c r="G61" s="31">
        <f>IF(A61&gt;$C$3,"_",$C$8-SUM($F$11:F61))</f>
        <v>119517.62663036233</v>
      </c>
      <c r="H61" s="22">
        <f>IF(A61&gt;$C$3,"_",_xlfn.IFERROR(VLOOKUP(B61,BAZA_LIBOR_WIBOR_KURS!$C$2:$F$145,4,FALSE),H60))</f>
        <v>3.5414333333333325</v>
      </c>
      <c r="I61" s="21">
        <f>IF(A61&gt;$C$3,"_",_xlfn.IFERROR(VLOOKUP(B61,BAZA_LIBOR_WIBOR_KURS!$C$2:$F$145,3,FALSE),I60))</f>
        <v>0.04802380952380951</v>
      </c>
      <c r="J61" s="21">
        <f t="shared" si="5"/>
        <v>0.02</v>
      </c>
      <c r="K61" s="29">
        <f t="shared" si="0"/>
        <v>1761.4291236360136</v>
      </c>
      <c r="L61" s="22">
        <f t="shared" si="6"/>
        <v>1768.43</v>
      </c>
      <c r="M61" s="22">
        <f t="shared" si="7"/>
        <v>-7.0008763639864355</v>
      </c>
      <c r="N61" s="32">
        <f>IF(A61&gt;$C$3,"_",$C$2-SUM($M$11:M61))</f>
        <v>311973.5203432485</v>
      </c>
    </row>
    <row r="62" spans="1:14" ht="12.75">
      <c r="A62" s="18">
        <f t="shared" si="8"/>
        <v>52</v>
      </c>
      <c r="B62" s="20">
        <f t="shared" si="1"/>
        <v>40848</v>
      </c>
      <c r="C62" s="21">
        <f>IF(A62&gt;$C$3,"_",_xlfn.IFERROR(VLOOKUP(B62,BAZA_LIBOR_WIBOR_KURS!$C$2:$F$145,2,FALSE),C61))</f>
        <v>0.00047</v>
      </c>
      <c r="D62" s="21">
        <f t="shared" si="2"/>
        <v>0.02</v>
      </c>
      <c r="E62" s="28">
        <f t="shared" si="3"/>
        <v>203.87715142695973</v>
      </c>
      <c r="F62" s="28">
        <f t="shared" si="4"/>
        <v>294.08628982670945</v>
      </c>
      <c r="G62" s="31">
        <f>IF(A62&gt;$C$3,"_",$C$8-SUM($F$11:F62))</f>
        <v>119223.5403405356</v>
      </c>
      <c r="H62" s="22">
        <f>IF(A62&gt;$C$3,"_",_xlfn.IFERROR(VLOOKUP(B62,BAZA_LIBOR_WIBOR_KURS!$C$2:$F$145,4,FALSE),H61))</f>
        <v>3.59795</v>
      </c>
      <c r="I62" s="21">
        <f>IF(A62&gt;$C$3,"_",_xlfn.IFERROR(VLOOKUP(B62,BAZA_LIBOR_WIBOR_KURS!$C$2:$F$145,3,FALSE),I61))</f>
        <v>0.049394999999999994</v>
      </c>
      <c r="J62" s="21">
        <f t="shared" si="5"/>
        <v>0.02</v>
      </c>
      <c r="K62" s="29">
        <f t="shared" si="0"/>
        <v>1791.647563458639</v>
      </c>
      <c r="L62" s="22">
        <f t="shared" si="6"/>
        <v>1804.12</v>
      </c>
      <c r="M62" s="22">
        <f t="shared" si="7"/>
        <v>-12.472436541360821</v>
      </c>
      <c r="N62" s="32">
        <f>IF(A62&gt;$C$3,"_",$C$2-SUM($M$11:M62))</f>
        <v>311985.99277978984</v>
      </c>
    </row>
    <row r="63" spans="1:14" ht="12.75">
      <c r="A63" s="18">
        <f t="shared" si="8"/>
        <v>53</v>
      </c>
      <c r="B63" s="20">
        <f t="shared" si="1"/>
        <v>40878</v>
      </c>
      <c r="C63" s="21">
        <f>IF(A63&gt;$C$3,"_",_xlfn.IFERROR(VLOOKUP(B63,BAZA_LIBOR_WIBOR_KURS!$C$2:$F$145,2,FALSE),C62))</f>
        <v>0.00052</v>
      </c>
      <c r="D63" s="21">
        <f t="shared" si="2"/>
        <v>0.02</v>
      </c>
      <c r="E63" s="28">
        <f t="shared" si="3"/>
        <v>203.87225398231587</v>
      </c>
      <c r="F63" s="28">
        <f t="shared" si="4"/>
        <v>294.383476275219</v>
      </c>
      <c r="G63" s="31">
        <f>IF(A63&gt;$C$3,"_",$C$8-SUM($F$11:F63))</f>
        <v>118929.1568642604</v>
      </c>
      <c r="H63" s="22">
        <f>IF(A63&gt;$C$3,"_",_xlfn.IFERROR(VLOOKUP(B63,BAZA_LIBOR_WIBOR_KURS!$C$2:$F$145,4,FALSE),H62))</f>
        <v>3.6463666666666663</v>
      </c>
      <c r="I63" s="21">
        <f>IF(A63&gt;$C$3,"_",_xlfn.IFERROR(VLOOKUP(B63,BAZA_LIBOR_WIBOR_KURS!$C$2:$F$145,3,FALSE),I62))</f>
        <v>0.049823809523809534</v>
      </c>
      <c r="J63" s="21">
        <f t="shared" si="5"/>
        <v>0.02</v>
      </c>
      <c r="K63" s="29">
        <f t="shared" si="0"/>
        <v>1816.823086286733</v>
      </c>
      <c r="L63" s="22">
        <f t="shared" si="6"/>
        <v>1815.34</v>
      </c>
      <c r="M63" s="22">
        <f t="shared" si="7"/>
        <v>1.483086286733169</v>
      </c>
      <c r="N63" s="32">
        <f>IF(A63&gt;$C$3,"_",$C$2-SUM($M$11:M63))</f>
        <v>311984.50969350315</v>
      </c>
    </row>
    <row r="64" spans="1:14" ht="12.75">
      <c r="A64" s="18">
        <f t="shared" si="8"/>
        <v>54</v>
      </c>
      <c r="B64" s="20">
        <f t="shared" si="1"/>
        <v>40909</v>
      </c>
      <c r="C64" s="21">
        <f>IF(A64&gt;$C$3,"_",_xlfn.IFERROR(VLOOKUP(B64,BAZA_LIBOR_WIBOR_KURS!$C$2:$F$145,2,FALSE),C63))</f>
        <v>0.0006</v>
      </c>
      <c r="D64" s="21">
        <f t="shared" si="2"/>
        <v>0.02</v>
      </c>
      <c r="E64" s="28">
        <f t="shared" si="3"/>
        <v>204.16171928364702</v>
      </c>
      <c r="F64" s="28">
        <f t="shared" si="4"/>
        <v>294.5605167746785</v>
      </c>
      <c r="G64" s="31">
        <f>IF(A64&gt;$C$3,"_",$C$8-SUM($F$11:F64))</f>
        <v>118634.59634748571</v>
      </c>
      <c r="H64" s="22">
        <f>IF(A64&gt;$C$3,"_",_xlfn.IFERROR(VLOOKUP(B64,BAZA_LIBOR_WIBOR_KURS!$C$2:$F$145,4,FALSE),H63))</f>
        <v>3.611480952380952</v>
      </c>
      <c r="I64" s="21">
        <f>IF(A64&gt;$C$3,"_",_xlfn.IFERROR(VLOOKUP(B64,BAZA_LIBOR_WIBOR_KURS!$C$2:$F$145,3,FALSE),I63))</f>
        <v>0.04985714285714284</v>
      </c>
      <c r="J64" s="21">
        <f t="shared" si="5"/>
        <v>0.02</v>
      </c>
      <c r="K64" s="29">
        <f t="shared" si="0"/>
        <v>1801.1258560534795</v>
      </c>
      <c r="L64" s="22">
        <f t="shared" si="6"/>
        <v>1816.2</v>
      </c>
      <c r="M64" s="22">
        <f t="shared" si="7"/>
        <v>-15.074143946520508</v>
      </c>
      <c r="N64" s="32">
        <f>IF(A64&gt;$C$3,"_",$C$2-SUM($M$11:M64))</f>
        <v>311999.58383744967</v>
      </c>
    </row>
    <row r="65" spans="1:14" ht="12.75">
      <c r="A65" s="18">
        <f t="shared" si="8"/>
        <v>55</v>
      </c>
      <c r="B65" s="20">
        <f t="shared" si="1"/>
        <v>40940</v>
      </c>
      <c r="C65" s="21">
        <f>IF(A65&gt;$C$3,"_",_xlfn.IFERROR(VLOOKUP(B65,BAZA_LIBOR_WIBOR_KURS!$C$2:$F$145,2,FALSE),C64))</f>
        <v>0.00082</v>
      </c>
      <c r="D65" s="21">
        <f t="shared" si="2"/>
        <v>0.02</v>
      </c>
      <c r="E65" s="28">
        <f t="shared" si="3"/>
        <v>205.83102466288773</v>
      </c>
      <c r="F65" s="28">
        <f t="shared" si="4"/>
        <v>294.1716783164197</v>
      </c>
      <c r="G65" s="31">
        <f>IF(A65&gt;$C$3,"_",$C$8-SUM($F$11:F65))</f>
        <v>118340.4246691693</v>
      </c>
      <c r="H65" s="22">
        <f>IF(A65&gt;$C$3,"_",_xlfn.IFERROR(VLOOKUP(B65,BAZA_LIBOR_WIBOR_KURS!$C$2:$F$145,4,FALSE),H64))</f>
        <v>3.4650523809523808</v>
      </c>
      <c r="I65" s="21">
        <f>IF(A65&gt;$C$3,"_",_xlfn.IFERROR(VLOOKUP(B65,BAZA_LIBOR_WIBOR_KURS!$C$2:$F$145,3,FALSE),I64))</f>
        <v>0.049747619047619034</v>
      </c>
      <c r="J65" s="21">
        <f t="shared" si="5"/>
        <v>0.02</v>
      </c>
      <c r="K65" s="29">
        <f t="shared" si="0"/>
        <v>1732.5355564410752</v>
      </c>
      <c r="L65" s="22">
        <f t="shared" si="6"/>
        <v>1813.44</v>
      </c>
      <c r="M65" s="22">
        <f t="shared" si="7"/>
        <v>-80.90444355892487</v>
      </c>
      <c r="N65" s="32">
        <f>IF(A65&gt;$C$3,"_",$C$2-SUM($M$11:M65))</f>
        <v>312080.48828100855</v>
      </c>
    </row>
    <row r="66" spans="1:14" ht="12.75">
      <c r="A66" s="18">
        <f t="shared" si="8"/>
        <v>56</v>
      </c>
      <c r="B66" s="20">
        <f t="shared" si="1"/>
        <v>40969</v>
      </c>
      <c r="C66" s="21">
        <f>IF(A66&gt;$C$3,"_",_xlfn.IFERROR(VLOOKUP(B66,BAZA_LIBOR_WIBOR_KURS!$C$2:$F$145,2,FALSE),C65))</f>
        <v>0.001</v>
      </c>
      <c r="D66" s="21">
        <f t="shared" si="2"/>
        <v>0.02</v>
      </c>
      <c r="E66" s="28">
        <f t="shared" si="3"/>
        <v>207.09574317104628</v>
      </c>
      <c r="F66" s="28">
        <f t="shared" si="4"/>
        <v>293.95298904178264</v>
      </c>
      <c r="G66" s="31">
        <f>IF(A66&gt;$C$3,"_",$C$8-SUM($F$11:F66))</f>
        <v>118046.4716801275</v>
      </c>
      <c r="H66" s="22">
        <f>IF(A66&gt;$C$3,"_",_xlfn.IFERROR(VLOOKUP(B66,BAZA_LIBOR_WIBOR_KURS!$C$2:$F$145,4,FALSE),H65))</f>
        <v>3.4302363636363626</v>
      </c>
      <c r="I66" s="21">
        <f>IF(A66&gt;$C$3,"_",_xlfn.IFERROR(VLOOKUP(B66,BAZA_LIBOR_WIBOR_KURS!$C$2:$F$145,3,FALSE),I65))</f>
        <v>0.04947727272727273</v>
      </c>
      <c r="J66" s="21">
        <f t="shared" si="5"/>
        <v>0.02</v>
      </c>
      <c r="K66" s="29">
        <f t="shared" si="0"/>
        <v>1718.7155811903438</v>
      </c>
      <c r="L66" s="22">
        <f t="shared" si="6"/>
        <v>1806.88</v>
      </c>
      <c r="M66" s="22">
        <f t="shared" si="7"/>
        <v>-88.16441880965635</v>
      </c>
      <c r="N66" s="32">
        <f>IF(A66&gt;$C$3,"_",$C$2-SUM($M$11:M66))</f>
        <v>312168.6526998182</v>
      </c>
    </row>
    <row r="67" spans="1:14" ht="12.75">
      <c r="A67" s="18">
        <f t="shared" si="8"/>
        <v>57</v>
      </c>
      <c r="B67" s="20">
        <f t="shared" si="1"/>
        <v>41000</v>
      </c>
      <c r="C67" s="21">
        <f>IF(A67&gt;$C$3,"_",_xlfn.IFERROR(VLOOKUP(B67,BAZA_LIBOR_WIBOR_KURS!$C$2:$F$145,2,FALSE),C66))</f>
        <v>0.00112</v>
      </c>
      <c r="D67" s="21">
        <f t="shared" si="2"/>
        <v>0.02</v>
      </c>
      <c r="E67" s="28">
        <f t="shared" si="3"/>
        <v>207.76179015702442</v>
      </c>
      <c r="F67" s="28">
        <f t="shared" si="4"/>
        <v>293.9829611095012</v>
      </c>
      <c r="G67" s="31">
        <f>IF(A67&gt;$C$3,"_",$C$8-SUM($F$11:F67))</f>
        <v>117752.488719018</v>
      </c>
      <c r="H67" s="22">
        <f>IF(A67&gt;$C$3,"_",_xlfn.IFERROR(VLOOKUP(B67,BAZA_LIBOR_WIBOR_KURS!$C$2:$F$145,4,FALSE),H66))</f>
        <v>3.47455</v>
      </c>
      <c r="I67" s="21">
        <f>IF(A67&gt;$C$3,"_",_xlfn.IFERROR(VLOOKUP(B67,BAZA_LIBOR_WIBOR_KURS!$C$2:$F$145,3,FALSE),I66))</f>
        <v>0.049435</v>
      </c>
      <c r="J67" s="21">
        <f t="shared" si="5"/>
        <v>0.02</v>
      </c>
      <c r="K67" s="29">
        <f t="shared" si="0"/>
        <v>1743.3372255131067</v>
      </c>
      <c r="L67" s="22">
        <f t="shared" si="6"/>
        <v>1806.29</v>
      </c>
      <c r="M67" s="22">
        <f t="shared" si="7"/>
        <v>-62.952774486893304</v>
      </c>
      <c r="N67" s="32">
        <f>IF(A67&gt;$C$3,"_",$C$2-SUM($M$11:M67))</f>
        <v>312231.6054743051</v>
      </c>
    </row>
    <row r="68" spans="1:14" ht="12.75">
      <c r="A68" s="18">
        <f t="shared" si="8"/>
        <v>58</v>
      </c>
      <c r="B68" s="20">
        <f t="shared" si="1"/>
        <v>41030</v>
      </c>
      <c r="C68" s="21">
        <f>IF(A68&gt;$C$3,"_",_xlfn.IFERROR(VLOOKUP(B68,BAZA_LIBOR_WIBOR_KURS!$C$2:$F$145,2,FALSE),C67))</f>
        <v>0.00111</v>
      </c>
      <c r="D68" s="21">
        <f t="shared" si="2"/>
        <v>0.02</v>
      </c>
      <c r="E68" s="28">
        <f t="shared" si="3"/>
        <v>207.14625307153918</v>
      </c>
      <c r="F68" s="28">
        <f t="shared" si="4"/>
        <v>294.5406463657461</v>
      </c>
      <c r="G68" s="31">
        <f>IF(A68&gt;$C$3,"_",$C$8-SUM($F$11:F68))</f>
        <v>117457.94807265226</v>
      </c>
      <c r="H68" s="22">
        <f>IF(A68&gt;$C$3,"_",_xlfn.IFERROR(VLOOKUP(B68,BAZA_LIBOR_WIBOR_KURS!$C$2:$F$145,4,FALSE),H67))</f>
        <v>3.5802666666666663</v>
      </c>
      <c r="I68" s="21">
        <f>IF(A68&gt;$C$3,"_",_xlfn.IFERROR(VLOOKUP(B68,BAZA_LIBOR_WIBOR_KURS!$C$2:$F$145,3,FALSE),I67))</f>
        <v>0.050471428571428556</v>
      </c>
      <c r="J68" s="21">
        <f t="shared" si="5"/>
        <v>0.02</v>
      </c>
      <c r="K68" s="29">
        <f t="shared" si="0"/>
        <v>1796.1728831586645</v>
      </c>
      <c r="L68" s="22">
        <f t="shared" si="6"/>
        <v>1833.62</v>
      </c>
      <c r="M68" s="22">
        <f t="shared" si="7"/>
        <v>-37.4471168413354</v>
      </c>
      <c r="N68" s="32">
        <f>IF(A68&gt;$C$3,"_",$C$2-SUM($M$11:M68))</f>
        <v>312269.05259114644</v>
      </c>
    </row>
    <row r="69" spans="1:14" ht="12.75">
      <c r="A69" s="18">
        <f t="shared" si="8"/>
        <v>59</v>
      </c>
      <c r="B69" s="20">
        <f t="shared" si="1"/>
        <v>41061</v>
      </c>
      <c r="C69" s="21">
        <f>IF(A69&gt;$C$3,"_",_xlfn.IFERROR(VLOOKUP(B69,BAZA_LIBOR_WIBOR_KURS!$C$2:$F$145,2,FALSE),C68))</f>
        <v>0.00093</v>
      </c>
      <c r="D69" s="21">
        <f t="shared" si="2"/>
        <v>0.02</v>
      </c>
      <c r="E69" s="28">
        <f t="shared" si="3"/>
        <v>204.8662377633843</v>
      </c>
      <c r="F69" s="28">
        <f t="shared" si="4"/>
        <v>295.78310643717924</v>
      </c>
      <c r="G69" s="31">
        <f>IF(A69&gt;$C$3,"_",$C$8-SUM($F$11:F69))</f>
        <v>117162.16496621509</v>
      </c>
      <c r="H69" s="22">
        <f>IF(A69&gt;$C$3,"_",_xlfn.IFERROR(VLOOKUP(B69,BAZA_LIBOR_WIBOR_KURS!$C$2:$F$145,4,FALSE),H68))</f>
        <v>3.5823650000000007</v>
      </c>
      <c r="I69" s="21">
        <f>IF(A69&gt;$C$3,"_",_xlfn.IFERROR(VLOOKUP(B69,BAZA_LIBOR_WIBOR_KURS!$C$2:$F$145,3,FALSE),I68))</f>
        <v>0.05120000000000001</v>
      </c>
      <c r="J69" s="21">
        <f t="shared" si="5"/>
        <v>0.02</v>
      </c>
      <c r="K69" s="29">
        <f t="shared" si="0"/>
        <v>1793.5086879370522</v>
      </c>
      <c r="L69" s="22">
        <f t="shared" si="6"/>
        <v>1852.8</v>
      </c>
      <c r="M69" s="22">
        <f t="shared" si="7"/>
        <v>-59.29131206294778</v>
      </c>
      <c r="N69" s="32">
        <f>IF(A69&gt;$C$3,"_",$C$2-SUM($M$11:M69))</f>
        <v>312328.3439032094</v>
      </c>
    </row>
    <row r="70" spans="1:14" ht="12.75">
      <c r="A70" s="18">
        <f t="shared" si="8"/>
        <v>60</v>
      </c>
      <c r="B70" s="20">
        <f t="shared" si="1"/>
        <v>41091</v>
      </c>
      <c r="C70" s="21">
        <f>IF(A70&gt;$C$3,"_",_xlfn.IFERROR(VLOOKUP(B70,BAZA_LIBOR_WIBOR_KURS!$C$2:$F$145,2,FALSE),C69))</f>
        <v>0.00073</v>
      </c>
      <c r="D70" s="21">
        <f t="shared" si="2"/>
        <v>0.02</v>
      </c>
      <c r="E70" s="28">
        <f t="shared" si="3"/>
        <v>202.39763997913658</v>
      </c>
      <c r="F70" s="28">
        <f t="shared" si="4"/>
        <v>297.10381629136566</v>
      </c>
      <c r="G70" s="31">
        <f>IF(A70&gt;$C$3,"_",$C$8-SUM($F$11:F70))</f>
        <v>116865.06114992371</v>
      </c>
      <c r="H70" s="22">
        <f>IF(A70&gt;$C$3,"_",_xlfn.IFERROR(VLOOKUP(B70,BAZA_LIBOR_WIBOR_KURS!$C$2:$F$145,4,FALSE),H69))</f>
        <v>3.487627272727272</v>
      </c>
      <c r="I70" s="21">
        <f>IF(A70&gt;$C$3,"_",_xlfn.IFERROR(VLOOKUP(B70,BAZA_LIBOR_WIBOR_KURS!$C$2:$F$145,3,FALSE),I69))</f>
        <v>0.05126818181818182</v>
      </c>
      <c r="J70" s="21">
        <f t="shared" si="5"/>
        <v>0.02</v>
      </c>
      <c r="K70" s="29">
        <f t="shared" si="0"/>
        <v>1742.0749016559923</v>
      </c>
      <c r="L70" s="22">
        <f t="shared" si="6"/>
        <v>1854.92</v>
      </c>
      <c r="M70" s="22">
        <f t="shared" si="7"/>
        <v>-112.84509834400774</v>
      </c>
      <c r="N70" s="32">
        <f>IF(A70&gt;$C$3,"_",$C$2-SUM($M$11:M70))</f>
        <v>312441.1890015534</v>
      </c>
    </row>
    <row r="71" spans="1:14" ht="12.75">
      <c r="A71" s="18">
        <f t="shared" si="8"/>
        <v>61</v>
      </c>
      <c r="B71" s="20">
        <f t="shared" si="1"/>
        <v>41122</v>
      </c>
      <c r="C71" s="21">
        <f>IF(A71&gt;$C$3,"_",_xlfn.IFERROR(VLOOKUP(B71,BAZA_LIBOR_WIBOR_KURS!$C$2:$F$145,2,FALSE),C70))</f>
        <v>0.00051</v>
      </c>
      <c r="D71" s="21">
        <f t="shared" si="2"/>
        <v>0.02</v>
      </c>
      <c r="E71" s="28">
        <f t="shared" si="3"/>
        <v>199.74186701541132</v>
      </c>
      <c r="F71" s="28">
        <f t="shared" si="4"/>
        <v>298.5025256412096</v>
      </c>
      <c r="G71" s="31">
        <f>IF(A71&gt;$C$3,"_",$C$8-SUM($F$11:F71))</f>
        <v>116566.55862428251</v>
      </c>
      <c r="H71" s="22">
        <f>IF(A71&gt;$C$3,"_",_xlfn.IFERROR(VLOOKUP(B71,BAZA_LIBOR_WIBOR_KURS!$C$2:$F$145,4,FALSE),H70))</f>
        <v>3.408086363636363</v>
      </c>
      <c r="I71" s="21">
        <f>IF(A71&gt;$C$3,"_",_xlfn.IFERROR(VLOOKUP(B71,BAZA_LIBOR_WIBOR_KURS!$C$2:$F$145,3,FALSE),I70))</f>
        <v>0.051018181818181844</v>
      </c>
      <c r="J71" s="21">
        <f t="shared" si="5"/>
        <v>0.02</v>
      </c>
      <c r="K71" s="29">
        <f t="shared" si="0"/>
        <v>1698.0599203713114</v>
      </c>
      <c r="L71" s="22">
        <f t="shared" si="6"/>
        <v>1849.08</v>
      </c>
      <c r="M71" s="22">
        <f t="shared" si="7"/>
        <v>-151.02007962868856</v>
      </c>
      <c r="N71" s="32">
        <f>IF(A71&gt;$C$3,"_",$C$2-SUM($M$11:M71))</f>
        <v>312592.2090811821</v>
      </c>
    </row>
    <row r="72" spans="1:14" ht="12.75">
      <c r="A72" s="18">
        <f t="shared" si="8"/>
        <v>62</v>
      </c>
      <c r="B72" s="20">
        <f t="shared" si="1"/>
        <v>41153</v>
      </c>
      <c r="C72" s="21">
        <f>IF(A72&gt;$C$3,"_",_xlfn.IFERROR(VLOOKUP(B72,BAZA_LIBOR_WIBOR_KURS!$C$2:$F$145,2,FALSE),C71))</f>
        <v>0.00046</v>
      </c>
      <c r="D72" s="21">
        <f t="shared" si="2"/>
        <v>0.02</v>
      </c>
      <c r="E72" s="28">
        <f t="shared" si="3"/>
        <v>198.74598245440166</v>
      </c>
      <c r="F72" s="28">
        <f t="shared" si="4"/>
        <v>299.21384084365127</v>
      </c>
      <c r="G72" s="31">
        <f>IF(A72&gt;$C$3,"_",$C$8-SUM($F$11:F72))</f>
        <v>116267.34478343886</v>
      </c>
      <c r="H72" s="22">
        <f>IF(A72&gt;$C$3,"_",_xlfn.IFERROR(VLOOKUP(B72,BAZA_LIBOR_WIBOR_KURS!$C$2:$F$145,4,FALSE),H71))</f>
        <v>3.420915000000001</v>
      </c>
      <c r="I72" s="21">
        <f>IF(A72&gt;$C$3,"_",_xlfn.IFERROR(VLOOKUP(B72,BAZA_LIBOR_WIBOR_KURS!$C$2:$F$145,3,FALSE),I71))</f>
        <v>0.04951</v>
      </c>
      <c r="J72" s="21">
        <f t="shared" si="5"/>
        <v>0.02</v>
      </c>
      <c r="K72" s="29">
        <f t="shared" si="0"/>
        <v>1703.4782289176592</v>
      </c>
      <c r="L72" s="22">
        <f t="shared" si="6"/>
        <v>1810.69</v>
      </c>
      <c r="M72" s="22">
        <f t="shared" si="7"/>
        <v>-107.21177108234087</v>
      </c>
      <c r="N72" s="32">
        <f>IF(A72&gt;$C$3,"_",$C$2-SUM($M$11:M72))</f>
        <v>312699.42085226445</v>
      </c>
    </row>
    <row r="73" spans="1:14" ht="12.75">
      <c r="A73" s="18">
        <f t="shared" si="8"/>
        <v>63</v>
      </c>
      <c r="B73" s="20">
        <f t="shared" si="1"/>
        <v>41183</v>
      </c>
      <c r="C73" s="21">
        <f>IF(A73&gt;$C$3,"_",_xlfn.IFERROR(VLOOKUP(B73,BAZA_LIBOR_WIBOR_KURS!$C$2:$F$145,2,FALSE),C72))</f>
        <v>0.00037</v>
      </c>
      <c r="D73" s="21">
        <f t="shared" si="2"/>
        <v>0.02</v>
      </c>
      <c r="E73" s="28">
        <f t="shared" si="3"/>
        <v>197.3638177698875</v>
      </c>
      <c r="F73" s="28">
        <f t="shared" si="4"/>
        <v>300.0855776797373</v>
      </c>
      <c r="G73" s="31">
        <f>IF(A73&gt;$C$3,"_",$C$8-SUM($F$11:F73))</f>
        <v>115967.25920575912</v>
      </c>
      <c r="H73" s="22">
        <f>IF(A73&gt;$C$3,"_",_xlfn.IFERROR(VLOOKUP(B73,BAZA_LIBOR_WIBOR_KURS!$C$2:$F$145,4,FALSE),H72))</f>
        <v>3.3966347826086944</v>
      </c>
      <c r="I73" s="21">
        <f>IF(A73&gt;$C$3,"_",_xlfn.IFERROR(VLOOKUP(B73,BAZA_LIBOR_WIBOR_KURS!$C$2:$F$145,3,FALSE),I72))</f>
        <v>0.048230434782608696</v>
      </c>
      <c r="J73" s="21">
        <f t="shared" si="5"/>
        <v>0.02</v>
      </c>
      <c r="K73" s="29">
        <f t="shared" si="0"/>
        <v>1689.653919171863</v>
      </c>
      <c r="L73" s="22">
        <f t="shared" si="6"/>
        <v>1777.97</v>
      </c>
      <c r="M73" s="22">
        <f t="shared" si="7"/>
        <v>-88.31608082813705</v>
      </c>
      <c r="N73" s="32">
        <f>IF(A73&gt;$C$3,"_",$C$2-SUM($M$11:M73))</f>
        <v>312787.7369330926</v>
      </c>
    </row>
    <row r="74" spans="1:14" ht="12.75">
      <c r="A74" s="18">
        <f t="shared" si="8"/>
        <v>64</v>
      </c>
      <c r="B74" s="20">
        <f t="shared" si="1"/>
        <v>41214</v>
      </c>
      <c r="C74" s="21">
        <f>IF(A74&gt;$C$3,"_",_xlfn.IFERROR(VLOOKUP(B74,BAZA_LIBOR_WIBOR_KURS!$C$2:$F$145,2,FALSE),C73))</f>
        <v>0.00031</v>
      </c>
      <c r="D74" s="21">
        <f t="shared" si="2"/>
        <v>0.02</v>
      </c>
      <c r="E74" s="28">
        <f t="shared" si="3"/>
        <v>196.27458620574734</v>
      </c>
      <c r="F74" s="28">
        <f t="shared" si="4"/>
        <v>300.83573352805814</v>
      </c>
      <c r="G74" s="31">
        <f>IF(A74&gt;$C$3,"_",$C$8-SUM($F$11:F74))</f>
        <v>115666.42347223106</v>
      </c>
      <c r="H74" s="22">
        <f>IF(A74&gt;$C$3,"_",_xlfn.IFERROR(VLOOKUP(B74,BAZA_LIBOR_WIBOR_KURS!$C$2:$F$145,4,FALSE),H73))</f>
        <v>3.430614285714286</v>
      </c>
      <c r="I74" s="21">
        <f>IF(A74&gt;$C$3,"_",_xlfn.IFERROR(VLOOKUP(B74,BAZA_LIBOR_WIBOR_KURS!$C$2:$F$145,3,FALSE),I73))</f>
        <v>0.0461952380952381</v>
      </c>
      <c r="J74" s="21">
        <f t="shared" si="5"/>
        <v>0.02</v>
      </c>
      <c r="K74" s="29">
        <f t="shared" si="0"/>
        <v>1705.3937644547893</v>
      </c>
      <c r="L74" s="22">
        <f t="shared" si="6"/>
        <v>1725.42</v>
      </c>
      <c r="M74" s="22">
        <f t="shared" si="7"/>
        <v>-20.02623554521074</v>
      </c>
      <c r="N74" s="32">
        <f>IF(A74&gt;$C$3,"_",$C$2-SUM($M$11:M74))</f>
        <v>312807.76316863776</v>
      </c>
    </row>
    <row r="75" spans="1:14" ht="12.75">
      <c r="A75" s="18">
        <f t="shared" si="8"/>
        <v>65</v>
      </c>
      <c r="B75" s="20">
        <f t="shared" si="1"/>
        <v>41244</v>
      </c>
      <c r="C75" s="21">
        <f>IF(A75&gt;$C$3,"_",_xlfn.IFERROR(VLOOKUP(B75,BAZA_LIBOR_WIBOR_KURS!$C$2:$F$145,2,FALSE),C74))</f>
        <v>0.00015</v>
      </c>
      <c r="D75" s="21">
        <f t="shared" si="2"/>
        <v>0.02</v>
      </c>
      <c r="E75" s="28">
        <f t="shared" si="3"/>
        <v>194.22320274712132</v>
      </c>
      <c r="F75" s="28">
        <f t="shared" si="4"/>
        <v>301.9863547944848</v>
      </c>
      <c r="G75" s="31">
        <f>IF(A75&gt;$C$3,"_",$C$8-SUM($F$11:F75))</f>
        <v>115364.43711743658</v>
      </c>
      <c r="H75" s="22">
        <f>IF(A75&gt;$C$3,"_",_xlfn.IFERROR(VLOOKUP(B75,BAZA_LIBOR_WIBOR_KURS!$C$2:$F$145,4,FALSE),H74))</f>
        <v>3.387452631578948</v>
      </c>
      <c r="I75" s="21">
        <f>IF(A75&gt;$C$3,"_",_xlfn.IFERROR(VLOOKUP(B75,BAZA_LIBOR_WIBOR_KURS!$C$2:$F$145,3,FALSE),I74))</f>
        <v>0.042578947368421056</v>
      </c>
      <c r="J75" s="21">
        <f t="shared" si="5"/>
        <v>0.02</v>
      </c>
      <c r="K75" s="29">
        <f aca="true" t="shared" si="9" ref="K75:K138">IF(A75&gt;$C$3,"_",IF(B75&gt;$F$4,0,H75*(E75+F75)))</f>
        <v>1680.886371508939</v>
      </c>
      <c r="L75" s="22">
        <f t="shared" si="6"/>
        <v>1631.27</v>
      </c>
      <c r="M75" s="22">
        <f t="shared" si="7"/>
        <v>49.61637150893898</v>
      </c>
      <c r="N75" s="32">
        <f>IF(A75&gt;$C$3,"_",$C$2-SUM($M$11:M75))</f>
        <v>312758.14679712884</v>
      </c>
    </row>
    <row r="76" spans="1:14" ht="12.75">
      <c r="A76" s="18">
        <f t="shared" si="8"/>
        <v>66</v>
      </c>
      <c r="B76" s="20">
        <f aca="true" t="shared" si="10" ref="B76:B139">IF(A76&gt;$C$3,"_",DATE(YEAR(B75),MONTH(B75)+1,1))</f>
        <v>41275</v>
      </c>
      <c r="C76" s="21">
        <f>IF(A76&gt;$C$3,"_",_xlfn.IFERROR(VLOOKUP(B76,BAZA_LIBOR_WIBOR_KURS!$C$2:$F$145,2,FALSE),C75))</f>
        <v>0.00017</v>
      </c>
      <c r="D76" s="21">
        <f aca="true" t="shared" si="11" ref="D76:D139">IF(A76&gt;$C$3,"_",D75)</f>
        <v>0.02</v>
      </c>
      <c r="E76" s="28">
        <f aca="true" t="shared" si="12" ref="E76:E139">IF(A76&gt;$C$3,"_",IPMT((C76+D76)/12,1,$C$3-A75,-G75))</f>
        <v>193.90839138822466</v>
      </c>
      <c r="F76" s="28">
        <f aca="true" t="shared" si="13" ref="F76:F139">IF(A76&gt;$C$3,"_",PPMT((C76+D76)/12,1,$C$3-A75,-G75))</f>
        <v>302.4133622514143</v>
      </c>
      <c r="G76" s="31">
        <f>IF(A76&gt;$C$3,"_",$C$8-SUM($F$11:F76))</f>
        <v>115062.02375518516</v>
      </c>
      <c r="H76" s="22">
        <f>IF(A76&gt;$C$3,"_",_xlfn.IFERROR(VLOOKUP(B76,BAZA_LIBOR_WIBOR_KURS!$C$2:$F$145,4,FALSE),H75))</f>
        <v>3.368563636363635</v>
      </c>
      <c r="I76" s="21">
        <f>IF(A76&gt;$C$3,"_",_xlfn.IFERROR(VLOOKUP(B76,BAZA_LIBOR_WIBOR_KURS!$C$2:$F$145,3,FALSE),I75))</f>
        <v>0.04029545454545455</v>
      </c>
      <c r="J76" s="21">
        <f aca="true" t="shared" si="14" ref="J76:J139">IF(A76&gt;$C$3,"_",J75)</f>
        <v>0.02</v>
      </c>
      <c r="K76" s="29">
        <f t="shared" si="9"/>
        <v>1671.8914112467182</v>
      </c>
      <c r="L76" s="22">
        <f aca="true" t="shared" si="15" ref="L76:L139">IF(A76&gt;$C$3,"_",IF(N75&lt;0,0,ROUND(N75*(I76+J76)/12,2)))</f>
        <v>1571.49</v>
      </c>
      <c r="M76" s="22">
        <f aca="true" t="shared" si="16" ref="M76:M139">_xlfn.IFERROR(K76-L76,"_")</f>
        <v>100.40141124671823</v>
      </c>
      <c r="N76" s="32">
        <f>IF(A76&gt;$C$3,"_",$C$2-SUM($M$11:M76))</f>
        <v>312657.7453858821</v>
      </c>
    </row>
    <row r="77" spans="1:14" ht="12.75">
      <c r="A77" s="18">
        <f aca="true" t="shared" si="17" ref="A77:A140">A76+1</f>
        <v>67</v>
      </c>
      <c r="B77" s="20">
        <f t="shared" si="10"/>
        <v>41306</v>
      </c>
      <c r="C77" s="21">
        <f>IF(A77&gt;$C$3,"_",_xlfn.IFERROR(VLOOKUP(B77,BAZA_LIBOR_WIBOR_KURS!$C$2:$F$145,2,FALSE),C76))</f>
        <v>0.00024</v>
      </c>
      <c r="D77" s="21">
        <f t="shared" si="11"/>
        <v>0.02</v>
      </c>
      <c r="E77" s="28">
        <f t="shared" si="12"/>
        <v>194.07128006707902</v>
      </c>
      <c r="F77" s="28">
        <f t="shared" si="13"/>
        <v>302.6420712861647</v>
      </c>
      <c r="G77" s="31">
        <f>IF(A77&gt;$C$3,"_",$C$8-SUM($F$11:F77))</f>
        <v>114759.381683899</v>
      </c>
      <c r="H77" s="22">
        <f>IF(A77&gt;$C$3,"_",_xlfn.IFERROR(VLOOKUP(B77,BAZA_LIBOR_WIBOR_KURS!$C$2:$F$145,4,FALSE),H76))</f>
        <v>3.39208</v>
      </c>
      <c r="I77" s="21">
        <f>IF(A77&gt;$C$3,"_",_xlfn.IFERROR(VLOOKUP(B77,BAZA_LIBOR_WIBOR_KURS!$C$2:$F$145,3,FALSE),I76))</f>
        <v>0.03804761904761904</v>
      </c>
      <c r="J77" s="21">
        <f t="shared" si="14"/>
        <v>0.02</v>
      </c>
      <c r="K77" s="29">
        <f t="shared" si="9"/>
        <v>1684.891424858311</v>
      </c>
      <c r="L77" s="22">
        <f t="shared" si="15"/>
        <v>1512.42</v>
      </c>
      <c r="M77" s="22">
        <f t="shared" si="16"/>
        <v>172.4714248583109</v>
      </c>
      <c r="N77" s="32">
        <f>IF(A77&gt;$C$3,"_",$C$2-SUM($M$11:M77))</f>
        <v>312485.27396102383</v>
      </c>
    </row>
    <row r="78" spans="1:14" ht="12.75">
      <c r="A78" s="18">
        <f t="shared" si="17"/>
        <v>68</v>
      </c>
      <c r="B78" s="20">
        <f t="shared" si="10"/>
        <v>41334</v>
      </c>
      <c r="C78" s="21">
        <f>IF(A78&gt;$C$3,"_",_xlfn.IFERROR(VLOOKUP(B78,BAZA_LIBOR_WIBOR_KURS!$C$2:$F$145,2,FALSE),C77))</f>
        <v>0.00022</v>
      </c>
      <c r="D78" s="21">
        <f t="shared" si="11"/>
        <v>0.02</v>
      </c>
      <c r="E78" s="28">
        <f t="shared" si="12"/>
        <v>193.36955813736984</v>
      </c>
      <c r="F78" s="28">
        <f t="shared" si="13"/>
        <v>303.23223470520253</v>
      </c>
      <c r="G78" s="31">
        <f>IF(A78&gt;$C$3,"_",$C$8-SUM($F$11:F78))</f>
        <v>114456.14944919379</v>
      </c>
      <c r="H78" s="22">
        <f>IF(A78&gt;$C$3,"_",_xlfn.IFERROR(VLOOKUP(B78,BAZA_LIBOR_WIBOR_KURS!$C$2:$F$145,4,FALSE),H77))</f>
        <v>3.388528571428572</v>
      </c>
      <c r="I78" s="21">
        <f>IF(A78&gt;$C$3,"_",_xlfn.IFERROR(VLOOKUP(B78,BAZA_LIBOR_WIBOR_KURS!$C$2:$F$145,3,FALSE),I77))</f>
        <v>0.034752380952380965</v>
      </c>
      <c r="J78" s="21">
        <f t="shared" si="14"/>
        <v>0.02</v>
      </c>
      <c r="K78" s="29">
        <f t="shared" si="9"/>
        <v>1682.7493636697093</v>
      </c>
      <c r="L78" s="22">
        <f t="shared" si="15"/>
        <v>1425.78</v>
      </c>
      <c r="M78" s="22">
        <f t="shared" si="16"/>
        <v>256.9693636697093</v>
      </c>
      <c r="N78" s="32">
        <f>IF(A78&gt;$C$3,"_",$C$2-SUM($M$11:M78))</f>
        <v>312228.3045973541</v>
      </c>
    </row>
    <row r="79" spans="1:14" ht="12.75">
      <c r="A79" s="18">
        <f t="shared" si="17"/>
        <v>69</v>
      </c>
      <c r="B79" s="20">
        <f t="shared" si="10"/>
        <v>41365</v>
      </c>
      <c r="C79" s="21">
        <f>IF(A79&gt;$C$3,"_",_xlfn.IFERROR(VLOOKUP(B79,BAZA_LIBOR_WIBOR_KURS!$C$2:$F$145,2,FALSE),C78))</f>
        <v>0.0002</v>
      </c>
      <c r="D79" s="21">
        <f t="shared" si="11"/>
        <v>0.02</v>
      </c>
      <c r="E79" s="28">
        <f t="shared" si="12"/>
        <v>192.66785157280958</v>
      </c>
      <c r="F79" s="28">
        <f t="shared" si="13"/>
        <v>303.82274373531715</v>
      </c>
      <c r="G79" s="31">
        <f>IF(A79&gt;$C$3,"_",$C$8-SUM($F$11:F79))</f>
        <v>114152.32670545849</v>
      </c>
      <c r="H79" s="22">
        <f>IF(A79&gt;$C$3,"_",_xlfn.IFERROR(VLOOKUP(B79,BAZA_LIBOR_WIBOR_KURS!$C$2:$F$145,4,FALSE),H78))</f>
        <v>3.3921857142857137</v>
      </c>
      <c r="I79" s="21">
        <f>IF(A79&gt;$C$3,"_",_xlfn.IFERROR(VLOOKUP(B79,BAZA_LIBOR_WIBOR_KURS!$C$2:$F$145,3,FALSE),I78))</f>
        <v>0.03285238095238095</v>
      </c>
      <c r="J79" s="21">
        <f t="shared" si="14"/>
        <v>0.02</v>
      </c>
      <c r="K79" s="29">
        <f t="shared" si="9"/>
        <v>1684.188304681437</v>
      </c>
      <c r="L79" s="22">
        <f t="shared" si="15"/>
        <v>1375.17</v>
      </c>
      <c r="M79" s="22">
        <f t="shared" si="16"/>
        <v>309.01830468143703</v>
      </c>
      <c r="N79" s="32">
        <f>IF(A79&gt;$C$3,"_",$C$2-SUM($M$11:M79))</f>
        <v>311919.2862926727</v>
      </c>
    </row>
    <row r="80" spans="1:14" ht="12.75">
      <c r="A80" s="18">
        <f t="shared" si="17"/>
        <v>70</v>
      </c>
      <c r="B80" s="20">
        <f t="shared" si="10"/>
        <v>41395</v>
      </c>
      <c r="C80" s="21">
        <f>IF(A80&gt;$C$3,"_",_xlfn.IFERROR(VLOOKUP(B80,BAZA_LIBOR_WIBOR_KURS!$C$2:$F$145,2,FALSE),C79))</f>
        <v>0.00018</v>
      </c>
      <c r="D80" s="21">
        <f t="shared" si="11"/>
        <v>0.02</v>
      </c>
      <c r="E80" s="28">
        <f t="shared" si="12"/>
        <v>191.9661627430127</v>
      </c>
      <c r="F80" s="28">
        <f t="shared" si="13"/>
        <v>304.4135961331772</v>
      </c>
      <c r="G80" s="31">
        <f>IF(A80&gt;$C$3,"_",$C$8-SUM($F$11:F80))</f>
        <v>113847.91310932531</v>
      </c>
      <c r="H80" s="22">
        <f>IF(A80&gt;$C$3,"_",_xlfn.IFERROR(VLOOKUP(B80,BAZA_LIBOR_WIBOR_KURS!$C$2:$F$145,4,FALSE),H79))</f>
        <v>3.3641300000000003</v>
      </c>
      <c r="I80" s="21">
        <f>IF(A80&gt;$C$3,"_",_xlfn.IFERROR(VLOOKUP(B80,BAZA_LIBOR_WIBOR_KURS!$C$2:$F$145,3,FALSE),I79))</f>
        <v>0.02863</v>
      </c>
      <c r="J80" s="21">
        <f t="shared" si="14"/>
        <v>0.02</v>
      </c>
      <c r="K80" s="29">
        <f t="shared" si="9"/>
        <v>1669.8860382281566</v>
      </c>
      <c r="L80" s="22">
        <f t="shared" si="15"/>
        <v>1264.05</v>
      </c>
      <c r="M80" s="22">
        <f t="shared" si="16"/>
        <v>405.83603822815667</v>
      </c>
      <c r="N80" s="32">
        <f>IF(A80&gt;$C$3,"_",$C$2-SUM($M$11:M80))</f>
        <v>311513.4502544445</v>
      </c>
    </row>
    <row r="81" spans="1:14" ht="12.75">
      <c r="A81" s="18">
        <f t="shared" si="17"/>
        <v>71</v>
      </c>
      <c r="B81" s="20">
        <f t="shared" si="10"/>
        <v>41426</v>
      </c>
      <c r="C81" s="21">
        <f>IF(A81&gt;$C$3,"_",_xlfn.IFERROR(VLOOKUP(B81,BAZA_LIBOR_WIBOR_KURS!$C$2:$F$145,2,FALSE),C80))</f>
        <v>0.00018</v>
      </c>
      <c r="D81" s="21">
        <f t="shared" si="11"/>
        <v>0.02</v>
      </c>
      <c r="E81" s="28">
        <f t="shared" si="12"/>
        <v>191.45424054551538</v>
      </c>
      <c r="F81" s="28">
        <f t="shared" si="13"/>
        <v>304.92551833067444</v>
      </c>
      <c r="G81" s="31">
        <f>IF(A81&gt;$C$3,"_",$C$8-SUM($F$11:F81))</f>
        <v>113542.98759099463</v>
      </c>
      <c r="H81" s="22">
        <f>IF(A81&gt;$C$3,"_",_xlfn.IFERROR(VLOOKUP(B81,BAZA_LIBOR_WIBOR_KURS!$C$2:$F$145,4,FALSE),H80))</f>
        <v>3.4745050000000006</v>
      </c>
      <c r="I81" s="21">
        <f>IF(A81&gt;$C$3,"_",_xlfn.IFERROR(VLOOKUP(B81,BAZA_LIBOR_WIBOR_KURS!$C$2:$F$145,3,FALSE),I80))</f>
        <v>0.027445000000000004</v>
      </c>
      <c r="J81" s="21">
        <f t="shared" si="14"/>
        <v>0.02</v>
      </c>
      <c r="K81" s="29">
        <f t="shared" si="9"/>
        <v>1724.6739541141162</v>
      </c>
      <c r="L81" s="22">
        <f t="shared" si="15"/>
        <v>1231.65</v>
      </c>
      <c r="M81" s="22">
        <f t="shared" si="16"/>
        <v>493.0239541141161</v>
      </c>
      <c r="N81" s="32">
        <f>IF(A81&gt;$C$3,"_",$C$2-SUM($M$11:M81))</f>
        <v>311020.4263003304</v>
      </c>
    </row>
    <row r="82" spans="1:14" ht="12.75">
      <c r="A82" s="18">
        <f t="shared" si="17"/>
        <v>72</v>
      </c>
      <c r="B82" s="20">
        <f t="shared" si="10"/>
        <v>41456</v>
      </c>
      <c r="C82" s="21">
        <f>IF(A82&gt;$C$3,"_",_xlfn.IFERROR(VLOOKUP(B82,BAZA_LIBOR_WIBOR_KURS!$C$2:$F$145,2,FALSE),C81))</f>
        <v>0.0002</v>
      </c>
      <c r="D82" s="21">
        <f t="shared" si="11"/>
        <v>0.02</v>
      </c>
      <c r="E82" s="28">
        <f t="shared" si="12"/>
        <v>191.13069577817427</v>
      </c>
      <c r="F82" s="28">
        <f t="shared" si="13"/>
        <v>305.3592066258969</v>
      </c>
      <c r="G82" s="31">
        <f>IF(A82&gt;$C$3,"_",$C$8-SUM($F$11:F82))</f>
        <v>113237.62838436873</v>
      </c>
      <c r="H82" s="22">
        <f>IF(A82&gt;$C$3,"_",_xlfn.IFERROR(VLOOKUP(B82,BAZA_LIBOR_WIBOR_KURS!$C$2:$F$145,4,FALSE),H81))</f>
        <v>3.4589347826086954</v>
      </c>
      <c r="I82" s="21">
        <f>IF(A82&gt;$C$3,"_",_xlfn.IFERROR(VLOOKUP(B82,BAZA_LIBOR_WIBOR_KURS!$C$2:$F$145,3,FALSE),I81))</f>
        <v>0.026973913043478268</v>
      </c>
      <c r="J82" s="21">
        <f t="shared" si="14"/>
        <v>0.02</v>
      </c>
      <c r="K82" s="29">
        <f t="shared" si="9"/>
        <v>1717.3261926394382</v>
      </c>
      <c r="L82" s="22">
        <f t="shared" si="15"/>
        <v>1217.49</v>
      </c>
      <c r="M82" s="22">
        <f t="shared" si="16"/>
        <v>499.8361926394382</v>
      </c>
      <c r="N82" s="32">
        <f>IF(A82&gt;$C$3,"_",$C$2-SUM($M$11:M82))</f>
        <v>310520.59010769095</v>
      </c>
    </row>
    <row r="83" spans="1:14" ht="12.75">
      <c r="A83" s="18">
        <f t="shared" si="17"/>
        <v>73</v>
      </c>
      <c r="B83" s="20">
        <f t="shared" si="10"/>
        <v>41487</v>
      </c>
      <c r="C83" s="21">
        <f>IF(A83&gt;$C$3,"_",_xlfn.IFERROR(VLOOKUP(B83,BAZA_LIBOR_WIBOR_KURS!$C$2:$F$145,2,FALSE),C82))</f>
        <v>0.00018</v>
      </c>
      <c r="D83" s="21">
        <f t="shared" si="11"/>
        <v>0.02</v>
      </c>
      <c r="E83" s="28">
        <f t="shared" si="12"/>
        <v>190.42794506638006</v>
      </c>
      <c r="F83" s="28">
        <f t="shared" si="13"/>
        <v>305.95216052386735</v>
      </c>
      <c r="G83" s="31">
        <f>IF(A83&gt;$C$3,"_",$C$8-SUM($F$11:F83))</f>
        <v>112931.67622384487</v>
      </c>
      <c r="H83" s="22">
        <f>IF(A83&gt;$C$3,"_",_xlfn.IFERROR(VLOOKUP(B83,BAZA_LIBOR_WIBOR_KURS!$C$2:$F$145,4,FALSE),H82))</f>
        <v>3.4306142857142854</v>
      </c>
      <c r="I83" s="21">
        <f>IF(A83&gt;$C$3,"_",_xlfn.IFERROR(VLOOKUP(B83,BAZA_LIBOR_WIBOR_KURS!$C$2:$F$145,3,FALSE),I82))</f>
        <v>0.027014285714285727</v>
      </c>
      <c r="J83" s="21">
        <f t="shared" si="14"/>
        <v>0.02</v>
      </c>
      <c r="K83" s="29">
        <f t="shared" si="9"/>
        <v>1702.8886813822683</v>
      </c>
      <c r="L83" s="22">
        <f t="shared" si="15"/>
        <v>1216.58</v>
      </c>
      <c r="M83" s="22">
        <f t="shared" si="16"/>
        <v>486.30868138226833</v>
      </c>
      <c r="N83" s="32">
        <f>IF(A83&gt;$C$3,"_",$C$2-SUM($M$11:M83))</f>
        <v>310034.2814263087</v>
      </c>
    </row>
    <row r="84" spans="1:14" ht="12.75">
      <c r="A84" s="18">
        <f t="shared" si="17"/>
        <v>74</v>
      </c>
      <c r="B84" s="20">
        <f t="shared" si="10"/>
        <v>41518</v>
      </c>
      <c r="C84" s="21">
        <f>IF(A84&gt;$C$3,"_",_xlfn.IFERROR(VLOOKUP(B84,BAZA_LIBOR_WIBOR_KURS!$C$2:$F$145,2,FALSE),C83))</f>
        <v>0.0002</v>
      </c>
      <c r="D84" s="21">
        <f t="shared" si="11"/>
        <v>0.02</v>
      </c>
      <c r="E84" s="28">
        <f t="shared" si="12"/>
        <v>190.10165497680555</v>
      </c>
      <c r="F84" s="28">
        <f t="shared" si="13"/>
        <v>306.38790041041176</v>
      </c>
      <c r="G84" s="31">
        <f>IF(A84&gt;$C$3,"_",$C$8-SUM($F$11:F84))</f>
        <v>112625.28832343445</v>
      </c>
      <c r="H84" s="22">
        <f>IF(A84&gt;$C$3,"_",_xlfn.IFERROR(VLOOKUP(B84,BAZA_LIBOR_WIBOR_KURS!$C$2:$F$145,4,FALSE),H83))</f>
        <v>3.433409523809524</v>
      </c>
      <c r="I84" s="21">
        <f>IF(A84&gt;$C$3,"_",_xlfn.IFERROR(VLOOKUP(B84,BAZA_LIBOR_WIBOR_KURS!$C$2:$F$145,3,FALSE),I83))</f>
        <v>0.026909523809523807</v>
      </c>
      <c r="J84" s="21">
        <f t="shared" si="14"/>
        <v>0.02</v>
      </c>
      <c r="K84" s="29">
        <f t="shared" si="9"/>
        <v>1704.651967938428</v>
      </c>
      <c r="L84" s="22">
        <f t="shared" si="15"/>
        <v>1211.96</v>
      </c>
      <c r="M84" s="22">
        <f t="shared" si="16"/>
        <v>492.691967938428</v>
      </c>
      <c r="N84" s="32">
        <f>IF(A84&gt;$C$3,"_",$C$2-SUM($M$11:M84))</f>
        <v>309541.58945837023</v>
      </c>
    </row>
    <row r="85" spans="1:14" ht="12.75">
      <c r="A85" s="18">
        <f t="shared" si="17"/>
        <v>75</v>
      </c>
      <c r="B85" s="20">
        <f t="shared" si="10"/>
        <v>41548</v>
      </c>
      <c r="C85" s="21">
        <f>IF(A85&gt;$C$3,"_",_xlfn.IFERROR(VLOOKUP(B85,BAZA_LIBOR_WIBOR_KURS!$C$2:$F$145,2,FALSE),C84))</f>
        <v>0.0002</v>
      </c>
      <c r="D85" s="21">
        <f t="shared" si="11"/>
        <v>0.02</v>
      </c>
      <c r="E85" s="28">
        <f t="shared" si="12"/>
        <v>189.58590201111468</v>
      </c>
      <c r="F85" s="28">
        <f t="shared" si="13"/>
        <v>306.9036533761025</v>
      </c>
      <c r="G85" s="31">
        <f>IF(A85&gt;$C$3,"_",$C$8-SUM($F$11:F85))</f>
        <v>112318.38467005835</v>
      </c>
      <c r="H85" s="22">
        <f>IF(A85&gt;$C$3,"_",_xlfn.IFERROR(VLOOKUP(B85,BAZA_LIBOR_WIBOR_KURS!$C$2:$F$145,4,FALSE),H84))</f>
        <v>3.403413043478261</v>
      </c>
      <c r="I85" s="21">
        <f>IF(A85&gt;$C$3,"_",_xlfn.IFERROR(VLOOKUP(B85,BAZA_LIBOR_WIBOR_KURS!$C$2:$F$145,3,FALSE),I84))</f>
        <v>0.026708695652173906</v>
      </c>
      <c r="J85" s="21">
        <f t="shared" si="14"/>
        <v>0.02</v>
      </c>
      <c r="K85" s="29">
        <f t="shared" si="9"/>
        <v>1689.7590287555774</v>
      </c>
      <c r="L85" s="22">
        <f t="shared" si="15"/>
        <v>1204.86</v>
      </c>
      <c r="M85" s="22">
        <f t="shared" si="16"/>
        <v>484.89902875557755</v>
      </c>
      <c r="N85" s="32">
        <f>IF(A85&gt;$C$3,"_",$C$2-SUM($M$11:M85))</f>
        <v>309056.6904296147</v>
      </c>
    </row>
    <row r="86" spans="1:14" ht="12.75">
      <c r="A86" s="18">
        <f t="shared" si="17"/>
        <v>76</v>
      </c>
      <c r="B86" s="20">
        <f t="shared" si="10"/>
        <v>41579</v>
      </c>
      <c r="C86" s="21">
        <f>IF(A86&gt;$C$3,"_",_xlfn.IFERROR(VLOOKUP(B86,BAZA_LIBOR_WIBOR_KURS!$C$2:$F$145,2,FALSE),C85))</f>
        <v>0.0002</v>
      </c>
      <c r="D86" s="21">
        <f t="shared" si="11"/>
        <v>0.02</v>
      </c>
      <c r="E86" s="28">
        <f t="shared" si="12"/>
        <v>189.06928086126487</v>
      </c>
      <c r="F86" s="28">
        <f t="shared" si="13"/>
        <v>307.42027452595227</v>
      </c>
      <c r="G86" s="31">
        <f>IF(A86&gt;$C$3,"_",$C$8-SUM($F$11:F86))</f>
        <v>112010.9643955324</v>
      </c>
      <c r="H86" s="22">
        <f>IF(A86&gt;$C$3,"_",_xlfn.IFERROR(VLOOKUP(B86,BAZA_LIBOR_WIBOR_KURS!$C$2:$F$145,4,FALSE),H85))</f>
        <v>3.4008842105263155</v>
      </c>
      <c r="I86" s="21">
        <f>IF(A86&gt;$C$3,"_",_xlfn.IFERROR(VLOOKUP(B86,BAZA_LIBOR_WIBOR_KURS!$C$2:$F$145,3,FALSE),I85))</f>
        <v>0.026536842105263168</v>
      </c>
      <c r="J86" s="21">
        <f t="shared" si="14"/>
        <v>0.02</v>
      </c>
      <c r="K86" s="29">
        <f t="shared" si="9"/>
        <v>1688.5034896076174</v>
      </c>
      <c r="L86" s="22">
        <f t="shared" si="15"/>
        <v>1198.54</v>
      </c>
      <c r="M86" s="22">
        <f t="shared" si="16"/>
        <v>489.9634896076175</v>
      </c>
      <c r="N86" s="32">
        <f>IF(A86&gt;$C$3,"_",$C$2-SUM($M$11:M86))</f>
        <v>308566.72694000707</v>
      </c>
    </row>
    <row r="87" spans="1:14" ht="12.75">
      <c r="A87" s="18">
        <f t="shared" si="17"/>
        <v>77</v>
      </c>
      <c r="B87" s="20">
        <f t="shared" si="10"/>
        <v>41609</v>
      </c>
      <c r="C87" s="21">
        <f>IF(A87&gt;$C$3,"_",_xlfn.IFERROR(VLOOKUP(B87,BAZA_LIBOR_WIBOR_KURS!$C$2:$F$145,2,FALSE),C86))</f>
        <v>0.0002</v>
      </c>
      <c r="D87" s="21">
        <f t="shared" si="11"/>
        <v>0.02</v>
      </c>
      <c r="E87" s="28">
        <f t="shared" si="12"/>
        <v>188.55179006581287</v>
      </c>
      <c r="F87" s="28">
        <f t="shared" si="13"/>
        <v>307.93776532140436</v>
      </c>
      <c r="G87" s="31">
        <f>IF(A87&gt;$C$3,"_",$C$8-SUM($F$11:F87))</f>
        <v>111703.026630211</v>
      </c>
      <c r="H87" s="22">
        <f>IF(A87&gt;$C$3,"_",_xlfn.IFERROR(VLOOKUP(B87,BAZA_LIBOR_WIBOR_KURS!$C$2:$F$145,4,FALSE),H86))</f>
        <v>3.4105300000000005</v>
      </c>
      <c r="I87" s="21">
        <f>IF(A87&gt;$C$3,"_",_xlfn.IFERROR(VLOOKUP(B87,BAZA_LIBOR_WIBOR_KURS!$C$2:$F$145,3,FALSE),I86))</f>
        <v>0.026710000000000005</v>
      </c>
      <c r="J87" s="21">
        <f t="shared" si="14"/>
        <v>0.02</v>
      </c>
      <c r="K87" s="29">
        <f t="shared" si="9"/>
        <v>1693.2925233347662</v>
      </c>
      <c r="L87" s="22">
        <f t="shared" si="15"/>
        <v>1201.1</v>
      </c>
      <c r="M87" s="22">
        <f t="shared" si="16"/>
        <v>492.1925233347663</v>
      </c>
      <c r="N87" s="32">
        <f>IF(A87&gt;$C$3,"_",$C$2-SUM($M$11:M87))</f>
        <v>308074.5344166723</v>
      </c>
    </row>
    <row r="88" spans="1:14" ht="12.75">
      <c r="A88" s="18">
        <f t="shared" si="17"/>
        <v>78</v>
      </c>
      <c r="B88" s="20">
        <f t="shared" si="10"/>
        <v>41640</v>
      </c>
      <c r="C88" s="21">
        <f>IF(A88&gt;$C$3,"_",_xlfn.IFERROR(VLOOKUP(B88,BAZA_LIBOR_WIBOR_KURS!$C$2:$F$145,2,FALSE),C87))</f>
        <v>0.00022</v>
      </c>
      <c r="D88" s="21">
        <f t="shared" si="11"/>
        <v>0.02</v>
      </c>
      <c r="E88" s="28">
        <f t="shared" si="12"/>
        <v>188.21959987190553</v>
      </c>
      <c r="F88" s="28">
        <f t="shared" si="13"/>
        <v>308.3780295599058</v>
      </c>
      <c r="G88" s="31">
        <f>IF(A88&gt;$C$3,"_",$C$8-SUM($F$11:F88))</f>
        <v>111394.64860065108</v>
      </c>
      <c r="H88" s="22">
        <f>IF(A88&gt;$C$3,"_",_xlfn.IFERROR(VLOOKUP(B88,BAZA_LIBOR_WIBOR_KURS!$C$2:$F$145,4,FALSE),H87))</f>
        <v>3.394814285714286</v>
      </c>
      <c r="I88" s="21">
        <f>IF(A88&gt;$C$3,"_",_xlfn.IFERROR(VLOOKUP(B88,BAZA_LIBOR_WIBOR_KURS!$C$2:$F$145,3,FALSE),I87))</f>
        <v>0.027004761904761917</v>
      </c>
      <c r="J88" s="21">
        <f t="shared" si="14"/>
        <v>0.02</v>
      </c>
      <c r="K88" s="29">
        <f t="shared" si="9"/>
        <v>1685.8567266469622</v>
      </c>
      <c r="L88" s="22">
        <f t="shared" si="15"/>
        <v>1206.75</v>
      </c>
      <c r="M88" s="22">
        <f t="shared" si="16"/>
        <v>479.1067266469622</v>
      </c>
      <c r="N88" s="32">
        <f>IF(A88&gt;$C$3,"_",$C$2-SUM($M$11:M88))</f>
        <v>307595.42769002536</v>
      </c>
    </row>
    <row r="89" spans="1:14" ht="12.75">
      <c r="A89" s="18">
        <f t="shared" si="17"/>
        <v>79</v>
      </c>
      <c r="B89" s="20">
        <f t="shared" si="10"/>
        <v>41671</v>
      </c>
      <c r="C89" s="21">
        <f>IF(A89&gt;$C$3,"_",_xlfn.IFERROR(VLOOKUP(B89,BAZA_LIBOR_WIBOR_KURS!$C$2:$F$145,2,FALSE),C88))</f>
        <v>0.00018</v>
      </c>
      <c r="D89" s="21">
        <f t="shared" si="11"/>
        <v>0.02</v>
      </c>
      <c r="E89" s="28">
        <f t="shared" si="12"/>
        <v>187.32866739676157</v>
      </c>
      <c r="F89" s="28">
        <f t="shared" si="13"/>
        <v>309.0535242983571</v>
      </c>
      <c r="G89" s="31">
        <f>IF(A89&gt;$C$3,"_",$C$8-SUM($F$11:F89))</f>
        <v>111085.59507635274</v>
      </c>
      <c r="H89" s="22">
        <f>IF(A89&gt;$C$3,"_",_xlfn.IFERROR(VLOOKUP(B89,BAZA_LIBOR_WIBOR_KURS!$C$2:$F$145,4,FALSE),H88))</f>
        <v>3.4187549999999995</v>
      </c>
      <c r="I89" s="21">
        <f>IF(A89&gt;$C$3,"_",_xlfn.IFERROR(VLOOKUP(B89,BAZA_LIBOR_WIBOR_KURS!$C$2:$F$145,3,FALSE),I88))</f>
        <v>0.027100000000000006</v>
      </c>
      <c r="J89" s="21">
        <f t="shared" si="14"/>
        <v>0.02</v>
      </c>
      <c r="K89" s="29">
        <f t="shared" si="9"/>
        <v>1697.0090997686452</v>
      </c>
      <c r="L89" s="22">
        <f t="shared" si="15"/>
        <v>1207.31</v>
      </c>
      <c r="M89" s="22">
        <f t="shared" si="16"/>
        <v>489.6990997686453</v>
      </c>
      <c r="N89" s="32">
        <f>IF(A89&gt;$C$3,"_",$C$2-SUM($M$11:M89))</f>
        <v>307105.7285902567</v>
      </c>
    </row>
    <row r="90" spans="1:14" ht="12.75">
      <c r="A90" s="18">
        <f t="shared" si="17"/>
        <v>80</v>
      </c>
      <c r="B90" s="20">
        <f t="shared" si="10"/>
        <v>41699</v>
      </c>
      <c r="C90" s="21">
        <f>IF(A90&gt;$C$3,"_",_xlfn.IFERROR(VLOOKUP(B90,BAZA_LIBOR_WIBOR_KURS!$C$2:$F$145,2,FALSE),C89))</f>
        <v>0.00021</v>
      </c>
      <c r="D90" s="21">
        <f t="shared" si="11"/>
        <v>0.02</v>
      </c>
      <c r="E90" s="28">
        <f t="shared" si="12"/>
        <v>187.08665637442402</v>
      </c>
      <c r="F90" s="28">
        <f t="shared" si="13"/>
        <v>309.456585710021</v>
      </c>
      <c r="G90" s="31">
        <f>IF(A90&gt;$C$3,"_",$C$8-SUM($F$11:F90))</f>
        <v>110776.13849064271</v>
      </c>
      <c r="H90" s="22">
        <f>IF(A90&gt;$C$3,"_",_xlfn.IFERROR(VLOOKUP(B90,BAZA_LIBOR_WIBOR_KURS!$C$2:$F$145,4,FALSE),H89))</f>
        <v>3.449533333333334</v>
      </c>
      <c r="I90" s="21">
        <f>IF(A90&gt;$C$3,"_",_xlfn.IFERROR(VLOOKUP(B90,BAZA_LIBOR_WIBOR_KURS!$C$2:$F$145,3,FALSE),I89))</f>
        <v>0.027100000000000006</v>
      </c>
      <c r="J90" s="21">
        <f t="shared" si="14"/>
        <v>0.02</v>
      </c>
      <c r="K90" s="29">
        <f t="shared" si="9"/>
        <v>1712.8424650116963</v>
      </c>
      <c r="L90" s="22">
        <f t="shared" si="15"/>
        <v>1205.39</v>
      </c>
      <c r="M90" s="22">
        <f t="shared" si="16"/>
        <v>507.4524650116962</v>
      </c>
      <c r="N90" s="32">
        <f>IF(A90&gt;$C$3,"_",$C$2-SUM($M$11:M90))</f>
        <v>306598.276125245</v>
      </c>
    </row>
    <row r="91" spans="1:14" ht="12.75">
      <c r="A91" s="18">
        <f t="shared" si="17"/>
        <v>81</v>
      </c>
      <c r="B91" s="20">
        <f t="shared" si="10"/>
        <v>41730</v>
      </c>
      <c r="C91" s="21">
        <f>IF(A91&gt;$C$3,"_",_xlfn.IFERROR(VLOOKUP(B91,BAZA_LIBOR_WIBOR_KURS!$C$2:$F$145,2,FALSE),C90))</f>
        <v>0.00017</v>
      </c>
      <c r="D91" s="21">
        <f t="shared" si="11"/>
        <v>0.02</v>
      </c>
      <c r="E91" s="28">
        <f t="shared" si="12"/>
        <v>186.19622611302196</v>
      </c>
      <c r="F91" s="28">
        <f t="shared" si="13"/>
        <v>310.13298614306086</v>
      </c>
      <c r="G91" s="31">
        <f>IF(A91&gt;$C$3,"_",$C$8-SUM($F$11:F91))</f>
        <v>110466.00550449966</v>
      </c>
      <c r="H91" s="22">
        <f>IF(A91&gt;$C$3,"_",_xlfn.IFERROR(VLOOKUP(B91,BAZA_LIBOR_WIBOR_KURS!$C$2:$F$145,4,FALSE),H90))</f>
        <v>3.43292380952381</v>
      </c>
      <c r="I91" s="21">
        <f>IF(A91&gt;$C$3,"_",_xlfn.IFERROR(VLOOKUP(B91,BAZA_LIBOR_WIBOR_KURS!$C$2:$F$145,3,FALSE),I90))</f>
        <v>0.027190476190476192</v>
      </c>
      <c r="J91" s="21">
        <f t="shared" si="14"/>
        <v>0.02</v>
      </c>
      <c r="K91" s="29">
        <f t="shared" si="9"/>
        <v>1703.8603701161035</v>
      </c>
      <c r="L91" s="22">
        <f t="shared" si="15"/>
        <v>1205.71</v>
      </c>
      <c r="M91" s="22">
        <f t="shared" si="16"/>
        <v>498.15037011610343</v>
      </c>
      <c r="N91" s="32">
        <f>IF(A91&gt;$C$3,"_",$C$2-SUM($M$11:M91))</f>
        <v>306100.1257551289</v>
      </c>
    </row>
    <row r="92" spans="1:14" ht="12.75">
      <c r="A92" s="18">
        <f t="shared" si="17"/>
        <v>82</v>
      </c>
      <c r="B92" s="20">
        <f t="shared" si="10"/>
        <v>41760</v>
      </c>
      <c r="C92" s="21">
        <f>IF(A92&gt;$C$3,"_",_xlfn.IFERROR(VLOOKUP(B92,BAZA_LIBOR_WIBOR_KURS!$C$2:$F$145,2,FALSE),C91))</f>
        <v>0.00016</v>
      </c>
      <c r="D92" s="21">
        <f t="shared" si="11"/>
        <v>0.02</v>
      </c>
      <c r="E92" s="28">
        <f t="shared" si="12"/>
        <v>185.5828892475594</v>
      </c>
      <c r="F92" s="28">
        <f t="shared" si="13"/>
        <v>310.6929986859211</v>
      </c>
      <c r="G92" s="31">
        <f>IF(A92&gt;$C$3,"_",$C$8-SUM($F$11:F92))</f>
        <v>110155.31250581372</v>
      </c>
      <c r="H92" s="22">
        <f>IF(A92&gt;$C$3,"_",_xlfn.IFERROR(VLOOKUP(B92,BAZA_LIBOR_WIBOR_KURS!$C$2:$F$145,4,FALSE),H91))</f>
        <v>3.424142857142857</v>
      </c>
      <c r="I92" s="21">
        <f>IF(A92&gt;$C$3,"_",_xlfn.IFERROR(VLOOKUP(B92,BAZA_LIBOR_WIBOR_KURS!$C$2:$F$145,3,FALSE),I91))</f>
        <v>0.027200000000000002</v>
      </c>
      <c r="J92" s="21">
        <f t="shared" si="14"/>
        <v>0.02</v>
      </c>
      <c r="K92" s="29">
        <f t="shared" si="9"/>
        <v>1699.3195368396562</v>
      </c>
      <c r="L92" s="22">
        <f t="shared" si="15"/>
        <v>1203.99</v>
      </c>
      <c r="M92" s="22">
        <f t="shared" si="16"/>
        <v>495.32953683965616</v>
      </c>
      <c r="N92" s="32">
        <f>IF(A92&gt;$C$3,"_",$C$2-SUM($M$11:M92))</f>
        <v>305604.79621828924</v>
      </c>
    </row>
    <row r="93" spans="1:14" ht="12.75">
      <c r="A93" s="18">
        <f t="shared" si="17"/>
        <v>83</v>
      </c>
      <c r="B93" s="20">
        <f t="shared" si="10"/>
        <v>41791</v>
      </c>
      <c r="C93" s="21">
        <f>IF(A93&gt;$C$3,"_",_xlfn.IFERROR(VLOOKUP(B93,BAZA_LIBOR_WIBOR_KURS!$C$2:$F$145,2,FALSE),C92))</f>
        <v>0.00012</v>
      </c>
      <c r="D93" s="21">
        <f t="shared" si="11"/>
        <v>0.02</v>
      </c>
      <c r="E93" s="28">
        <f t="shared" si="12"/>
        <v>184.69374063474766</v>
      </c>
      <c r="F93" s="28">
        <f t="shared" si="13"/>
        <v>311.3695826415213</v>
      </c>
      <c r="G93" s="31">
        <f>IF(A93&gt;$C$3,"_",$C$8-SUM($F$11:F93))</f>
        <v>109843.9429231722</v>
      </c>
      <c r="H93" s="22">
        <f>IF(A93&gt;$C$3,"_",_xlfn.IFERROR(VLOOKUP(B93,BAZA_LIBOR_WIBOR_KURS!$C$2:$F$145,4,FALSE),H92))</f>
        <v>3.3952600000000004</v>
      </c>
      <c r="I93" s="21">
        <f>IF(A93&gt;$C$3,"_",_xlfn.IFERROR(VLOOKUP(B93,BAZA_LIBOR_WIBOR_KURS!$C$2:$F$145,3,FALSE),I92))</f>
        <v>0.026879999999999998</v>
      </c>
      <c r="J93" s="21">
        <f t="shared" si="14"/>
        <v>0.02</v>
      </c>
      <c r="K93" s="29">
        <f t="shared" si="9"/>
        <v>1684.263958986985</v>
      </c>
      <c r="L93" s="22">
        <f t="shared" si="15"/>
        <v>1193.9</v>
      </c>
      <c r="M93" s="22">
        <f t="shared" si="16"/>
        <v>490.3639589869849</v>
      </c>
      <c r="N93" s="32">
        <f>IF(A93&gt;$C$3,"_",$C$2-SUM($M$11:M93))</f>
        <v>305114.43225930224</v>
      </c>
    </row>
    <row r="94" spans="1:14" ht="12.75">
      <c r="A94" s="18">
        <f t="shared" si="17"/>
        <v>84</v>
      </c>
      <c r="B94" s="20">
        <f t="shared" si="10"/>
        <v>41821</v>
      </c>
      <c r="C94" s="21">
        <f>IF(A94&gt;$C$3,"_",_xlfn.IFERROR(VLOOKUP(B94,BAZA_LIBOR_WIBOR_KURS!$C$2:$F$145,2,FALSE),C93))</f>
        <v>0.00013</v>
      </c>
      <c r="D94" s="21">
        <f t="shared" si="11"/>
        <v>0.02</v>
      </c>
      <c r="E94" s="28">
        <f t="shared" si="12"/>
        <v>184.26321425362138</v>
      </c>
      <c r="F94" s="28">
        <f t="shared" si="13"/>
        <v>311.8530703870085</v>
      </c>
      <c r="G94" s="31">
        <f>IF(A94&gt;$C$3,"_",$C$8-SUM($F$11:F94))</f>
        <v>109532.0898527852</v>
      </c>
      <c r="H94" s="22">
        <f>IF(A94&gt;$C$3,"_",_xlfn.IFERROR(VLOOKUP(B94,BAZA_LIBOR_WIBOR_KURS!$C$2:$F$145,4,FALSE),H93))</f>
        <v>3.4112652173913047</v>
      </c>
      <c r="I94" s="21">
        <f>IF(A94&gt;$C$3,"_",_xlfn.IFERROR(VLOOKUP(B94,BAZA_LIBOR_WIBOR_KURS!$C$2:$F$145,3,FALSE),I93))</f>
        <v>0.02676956521739129</v>
      </c>
      <c r="J94" s="21">
        <f t="shared" si="14"/>
        <v>0.02</v>
      </c>
      <c r="K94" s="29">
        <f t="shared" si="9"/>
        <v>1692.3842255759846</v>
      </c>
      <c r="L94" s="22">
        <f t="shared" si="15"/>
        <v>1189.17</v>
      </c>
      <c r="M94" s="22">
        <f t="shared" si="16"/>
        <v>503.2142255759845</v>
      </c>
      <c r="N94" s="32">
        <f>IF(A94&gt;$C$3,"_",$C$2-SUM($M$11:M94))</f>
        <v>304611.21803372627</v>
      </c>
    </row>
    <row r="95" spans="1:14" ht="12.75">
      <c r="A95" s="18">
        <f t="shared" si="17"/>
        <v>85</v>
      </c>
      <c r="B95" s="20">
        <f t="shared" si="10"/>
        <v>41852</v>
      </c>
      <c r="C95" s="21">
        <f>IF(A95&gt;$C$3,"_",_xlfn.IFERROR(VLOOKUP(B95,BAZA_LIBOR_WIBOR_KURS!$C$2:$F$145,2,FALSE),C94))</f>
        <v>0.00021</v>
      </c>
      <c r="D95" s="21">
        <f t="shared" si="11"/>
        <v>0.02</v>
      </c>
      <c r="E95" s="28">
        <f t="shared" si="12"/>
        <v>184.47029466039905</v>
      </c>
      <c r="F95" s="28">
        <f t="shared" si="13"/>
        <v>312.0684062398195</v>
      </c>
      <c r="G95" s="31">
        <f>IF(A95&gt;$C$3,"_",$C$8-SUM($F$11:F95))</f>
        <v>109220.02144654538</v>
      </c>
      <c r="H95" s="22">
        <f>IF(A95&gt;$C$3,"_",_xlfn.IFERROR(VLOOKUP(B95,BAZA_LIBOR_WIBOR_KURS!$C$2:$F$145,4,FALSE),H94))</f>
        <v>3.45886</v>
      </c>
      <c r="I95" s="21">
        <f>IF(A95&gt;$C$3,"_",_xlfn.IFERROR(VLOOKUP(B95,BAZA_LIBOR_WIBOR_KURS!$C$2:$F$145,3,FALSE),I94))</f>
        <v>0.026490000000000003</v>
      </c>
      <c r="J95" s="21">
        <f t="shared" si="14"/>
        <v>0.02</v>
      </c>
      <c r="K95" s="29">
        <f t="shared" si="9"/>
        <v>1717.45785099573</v>
      </c>
      <c r="L95" s="22">
        <f t="shared" si="15"/>
        <v>1180.11</v>
      </c>
      <c r="M95" s="22">
        <f t="shared" si="16"/>
        <v>537.3478509957301</v>
      </c>
      <c r="N95" s="32">
        <f>IF(A95&gt;$C$3,"_",$C$2-SUM($M$11:M95))</f>
        <v>304073.87018273055</v>
      </c>
    </row>
    <row r="96" spans="1:14" ht="12.75">
      <c r="A96" s="18">
        <f t="shared" si="17"/>
        <v>86</v>
      </c>
      <c r="B96" s="20">
        <f t="shared" si="10"/>
        <v>41883</v>
      </c>
      <c r="C96" s="21">
        <f>IF(A96&gt;$C$3,"_",_xlfn.IFERROR(VLOOKUP(B96,BAZA_LIBOR_WIBOR_KURS!$C$2:$F$145,2,FALSE),C95))</f>
        <v>8E-05</v>
      </c>
      <c r="D96" s="21">
        <f t="shared" si="11"/>
        <v>0.02</v>
      </c>
      <c r="E96" s="28">
        <f t="shared" si="12"/>
        <v>182.76150255388592</v>
      </c>
      <c r="F96" s="28">
        <f t="shared" si="13"/>
        <v>313.093154215811</v>
      </c>
      <c r="G96" s="31">
        <f>IF(A96&gt;$C$3,"_",$C$8-SUM($F$11:F96))</f>
        <v>108906.92829232957</v>
      </c>
      <c r="H96" s="22">
        <f>IF(A96&gt;$C$3,"_",_xlfn.IFERROR(VLOOKUP(B96,BAZA_LIBOR_WIBOR_KURS!$C$2:$F$145,4,FALSE),H95))</f>
        <v>3.4700318181818175</v>
      </c>
      <c r="I96" s="21">
        <f>IF(A96&gt;$C$3,"_",_xlfn.IFERROR(VLOOKUP(B96,BAZA_LIBOR_WIBOR_KURS!$C$2:$F$145,3,FALSE),I95))</f>
        <v>0.024481818181818184</v>
      </c>
      <c r="J96" s="21">
        <f t="shared" si="14"/>
        <v>0.02</v>
      </c>
      <c r="K96" s="29">
        <f t="shared" si="9"/>
        <v>1720.6314361844725</v>
      </c>
      <c r="L96" s="22">
        <f t="shared" si="15"/>
        <v>1127.15</v>
      </c>
      <c r="M96" s="22">
        <f t="shared" si="16"/>
        <v>593.4814361844724</v>
      </c>
      <c r="N96" s="32">
        <f>IF(A96&gt;$C$3,"_",$C$2-SUM($M$11:M96))</f>
        <v>303480.38874654606</v>
      </c>
    </row>
    <row r="97" spans="1:14" ht="12.75">
      <c r="A97" s="18">
        <f t="shared" si="17"/>
        <v>87</v>
      </c>
      <c r="B97" s="20">
        <f t="shared" si="10"/>
        <v>41913</v>
      </c>
      <c r="C97" s="21">
        <f>IF(A97&gt;$C$3,"_",_xlfn.IFERROR(VLOOKUP(B97,BAZA_LIBOR_WIBOR_KURS!$C$2:$F$145,2,FALSE),C96))</f>
        <v>8E-05</v>
      </c>
      <c r="D97" s="21">
        <f t="shared" si="11"/>
        <v>0.02</v>
      </c>
      <c r="E97" s="28">
        <f t="shared" si="12"/>
        <v>182.23759334249814</v>
      </c>
      <c r="F97" s="28">
        <f t="shared" si="13"/>
        <v>313.6170634271988</v>
      </c>
      <c r="G97" s="31">
        <f>IF(A97&gt;$C$3,"_",$C$8-SUM($F$11:F97))</f>
        <v>108593.31122890237</v>
      </c>
      <c r="H97" s="22">
        <f>IF(A97&gt;$C$3,"_",_xlfn.IFERROR(VLOOKUP(B97,BAZA_LIBOR_WIBOR_KURS!$C$2:$F$145,4,FALSE),H96))</f>
        <v>3.4822695652173916</v>
      </c>
      <c r="I97" s="21">
        <f>IF(A97&gt;$C$3,"_",_xlfn.IFERROR(VLOOKUP(B97,BAZA_LIBOR_WIBOR_KURS!$C$2:$F$145,3,FALSE),I96))</f>
        <v>0.020726086956521735</v>
      </c>
      <c r="J97" s="21">
        <f t="shared" si="14"/>
        <v>0.02</v>
      </c>
      <c r="K97" s="29">
        <f t="shared" si="9"/>
        <v>1726.6995800404316</v>
      </c>
      <c r="L97" s="22">
        <f t="shared" si="15"/>
        <v>1029.96</v>
      </c>
      <c r="M97" s="22">
        <f t="shared" si="16"/>
        <v>696.7395800404315</v>
      </c>
      <c r="N97" s="32">
        <f>IF(A97&gt;$C$3,"_",$C$2-SUM($M$11:M97))</f>
        <v>302783.6491665056</v>
      </c>
    </row>
    <row r="98" spans="1:14" ht="12.75">
      <c r="A98" s="18">
        <f t="shared" si="17"/>
        <v>88</v>
      </c>
      <c r="B98" s="20">
        <f t="shared" si="10"/>
        <v>41944</v>
      </c>
      <c r="C98" s="21">
        <f>IF(A98&gt;$C$3,"_",_xlfn.IFERROR(VLOOKUP(B98,BAZA_LIBOR_WIBOR_KURS!$C$2:$F$145,2,FALSE),C97))</f>
        <v>6E-05</v>
      </c>
      <c r="D98" s="21">
        <f t="shared" si="11"/>
        <v>0.02</v>
      </c>
      <c r="E98" s="28">
        <f t="shared" si="12"/>
        <v>181.53181860431513</v>
      </c>
      <c r="F98" s="28">
        <f t="shared" si="13"/>
        <v>314.21835137613806</v>
      </c>
      <c r="G98" s="31">
        <f>IF(A98&gt;$C$3,"_",$C$8-SUM($F$11:F98))</f>
        <v>108279.09287752623</v>
      </c>
      <c r="H98" s="22">
        <f>IF(A98&gt;$C$3,"_",_xlfn.IFERROR(VLOOKUP(B98,BAZA_LIBOR_WIBOR_KURS!$C$2:$F$145,4,FALSE),H97))</f>
        <v>3.5023526315789484</v>
      </c>
      <c r="I98" s="21">
        <f>IF(A98&gt;$C$3,"_",_xlfn.IFERROR(VLOOKUP(B98,BAZA_LIBOR_WIBOR_KURS!$C$2:$F$145,3,FALSE),I97))</f>
        <v>0.02033684210526316</v>
      </c>
      <c r="J98" s="21">
        <f t="shared" si="14"/>
        <v>0.02</v>
      </c>
      <c r="K98" s="29">
        <f t="shared" si="9"/>
        <v>1736.291912436751</v>
      </c>
      <c r="L98" s="22">
        <f t="shared" si="15"/>
        <v>1017.78</v>
      </c>
      <c r="M98" s="22">
        <f t="shared" si="16"/>
        <v>718.5119124367511</v>
      </c>
      <c r="N98" s="32">
        <f>IF(A98&gt;$C$3,"_",$C$2-SUM($M$11:M98))</f>
        <v>302065.13725406886</v>
      </c>
    </row>
    <row r="99" spans="1:14" ht="12.75">
      <c r="A99" s="18">
        <f t="shared" si="17"/>
        <v>89</v>
      </c>
      <c r="B99" s="20">
        <f t="shared" si="10"/>
        <v>41974</v>
      </c>
      <c r="C99" s="21">
        <f>IF(A99&gt;$C$3,"_",_xlfn.IFERROR(VLOOKUP(B99,BAZA_LIBOR_WIBOR_KURS!$C$2:$F$145,2,FALSE),C98))</f>
        <v>-0.0002</v>
      </c>
      <c r="D99" s="21">
        <f t="shared" si="11"/>
        <v>0.02</v>
      </c>
      <c r="E99" s="28">
        <f t="shared" si="12"/>
        <v>178.6605032479183</v>
      </c>
      <c r="F99" s="28">
        <f t="shared" si="13"/>
        <v>315.7371054698904</v>
      </c>
      <c r="G99" s="31">
        <f>IF(A99&gt;$C$3,"_",$C$8-SUM($F$11:F99))</f>
        <v>107963.35577205634</v>
      </c>
      <c r="H99" s="22">
        <f>IF(A99&gt;$C$3,"_",_xlfn.IFERROR(VLOOKUP(B99,BAZA_LIBOR_WIBOR_KURS!$C$2:$F$145,4,FALSE),H98))</f>
        <v>3.5038095238095237</v>
      </c>
      <c r="I99" s="21">
        <f>IF(A99&gt;$C$3,"_",_xlfn.IFERROR(VLOOKUP(B99,BAZA_LIBOR_WIBOR_KURS!$C$2:$F$145,3,FALSE),I98))</f>
        <v>0.020600000000000004</v>
      </c>
      <c r="J99" s="21">
        <f t="shared" si="14"/>
        <v>0.02</v>
      </c>
      <c r="K99" s="29">
        <f t="shared" si="9"/>
        <v>1732.2750499741126</v>
      </c>
      <c r="L99" s="22">
        <f t="shared" si="15"/>
        <v>1021.99</v>
      </c>
      <c r="M99" s="22">
        <f t="shared" si="16"/>
        <v>710.2850499741126</v>
      </c>
      <c r="N99" s="32">
        <f>IF(A99&gt;$C$3,"_",$C$2-SUM($M$11:M99))</f>
        <v>301354.85220409476</v>
      </c>
    </row>
    <row r="100" spans="1:14" ht="12.75">
      <c r="A100" s="18">
        <f t="shared" si="17"/>
        <v>90</v>
      </c>
      <c r="B100" s="20">
        <f t="shared" si="10"/>
        <v>42005</v>
      </c>
      <c r="C100" s="21">
        <f>IF(A100&gt;$C$3,"_",_xlfn.IFERROR(VLOOKUP(B100,BAZA_LIBOR_WIBOR_KURS!$C$2:$F$145,2,FALSE),C99))</f>
        <v>-0.00466</v>
      </c>
      <c r="D100" s="21">
        <f t="shared" si="11"/>
        <v>0.02</v>
      </c>
      <c r="E100" s="28">
        <f t="shared" si="12"/>
        <v>138.01315646194536</v>
      </c>
      <c r="F100" s="28">
        <f t="shared" si="13"/>
        <v>333.61060068205563</v>
      </c>
      <c r="G100" s="31">
        <f>IF(A100&gt;$C$3,"_",$C$8-SUM($F$11:F100))</f>
        <v>107629.74517137429</v>
      </c>
      <c r="H100" s="22">
        <f>IF(A100&gt;$C$3,"_",_xlfn.IFERROR(VLOOKUP(B100,BAZA_LIBOR_WIBOR_KURS!$C$2:$F$145,4,FALSE),H99))</f>
        <v>3.95756</v>
      </c>
      <c r="I100" s="21">
        <f>IF(A100&gt;$C$3,"_",_xlfn.IFERROR(VLOOKUP(B100,BAZA_LIBOR_WIBOR_KURS!$C$2:$F$145,3,FALSE),I99))</f>
        <v>0.020305</v>
      </c>
      <c r="J100" s="21">
        <f t="shared" si="14"/>
        <v>0.02</v>
      </c>
      <c r="K100" s="29">
        <f t="shared" si="9"/>
        <v>1866.4793163228126</v>
      </c>
      <c r="L100" s="22">
        <f t="shared" si="15"/>
        <v>1012.18</v>
      </c>
      <c r="M100" s="22">
        <f t="shared" si="16"/>
        <v>854.2993163228126</v>
      </c>
      <c r="N100" s="32">
        <f>IF(A100&gt;$C$3,"_",$C$2-SUM($M$11:M100))</f>
        <v>300500.552887772</v>
      </c>
    </row>
    <row r="101" spans="1:14" ht="12.75">
      <c r="A101" s="18">
        <f t="shared" si="17"/>
        <v>91</v>
      </c>
      <c r="B101" s="20">
        <f t="shared" si="10"/>
        <v>42036</v>
      </c>
      <c r="C101" s="21">
        <f>IF(A101&gt;$C$3,"_",_xlfn.IFERROR(VLOOKUP(B101,BAZA_LIBOR_WIBOR_KURS!$C$2:$F$145,2,FALSE),C100))</f>
        <v>-0.00889</v>
      </c>
      <c r="D101" s="21">
        <f t="shared" si="11"/>
        <v>0.02</v>
      </c>
      <c r="E101" s="28">
        <f t="shared" si="12"/>
        <v>99.64720573783069</v>
      </c>
      <c r="F101" s="28">
        <f t="shared" si="13"/>
        <v>351.0622462571821</v>
      </c>
      <c r="G101" s="31">
        <f>IF(A101&gt;$C$3,"_",$C$8-SUM($F$11:F101))</f>
        <v>107278.6829251171</v>
      </c>
      <c r="H101" s="22">
        <f>IF(A101&gt;$C$3,"_",_xlfn.IFERROR(VLOOKUP(B101,BAZA_LIBOR_WIBOR_KURS!$C$2:$F$145,4,FALSE),H100))</f>
        <v>3.9325250000000005</v>
      </c>
      <c r="I101" s="21">
        <f>IF(A101&gt;$C$3,"_",_xlfn.IFERROR(VLOOKUP(B101,BAZA_LIBOR_WIBOR_KURS!$C$2:$F$145,3,FALSE),I100))</f>
        <v>0.01917</v>
      </c>
      <c r="J101" s="21">
        <f t="shared" si="14"/>
        <v>0.02</v>
      </c>
      <c r="K101" s="29">
        <f t="shared" si="9"/>
        <v>1772.4261877066879</v>
      </c>
      <c r="L101" s="22">
        <f t="shared" si="15"/>
        <v>980.88</v>
      </c>
      <c r="M101" s="22">
        <f t="shared" si="16"/>
        <v>791.5461877066879</v>
      </c>
      <c r="N101" s="32">
        <f>IF(A101&gt;$C$3,"_",$C$2-SUM($M$11:M101))</f>
        <v>299709.0067000653</v>
      </c>
    </row>
    <row r="102" spans="1:14" ht="12.75">
      <c r="A102" s="18">
        <f t="shared" si="17"/>
        <v>92</v>
      </c>
      <c r="B102" s="20">
        <f t="shared" si="10"/>
        <v>42064</v>
      </c>
      <c r="C102" s="21">
        <f>IF(A102&gt;$C$3,"_",_xlfn.IFERROR(VLOOKUP(B102,BAZA_LIBOR_WIBOR_KURS!$C$2:$F$145,2,FALSE),C101))</f>
        <v>-0.00802</v>
      </c>
      <c r="D102" s="21">
        <f t="shared" si="11"/>
        <v>0.02</v>
      </c>
      <c r="E102" s="28">
        <f t="shared" si="12"/>
        <v>107.09988512024192</v>
      </c>
      <c r="F102" s="28">
        <f t="shared" si="13"/>
        <v>347.84736117737725</v>
      </c>
      <c r="G102" s="31">
        <f>IF(A102&gt;$C$3,"_",$C$8-SUM($F$11:F102))</f>
        <v>106930.83556393973</v>
      </c>
      <c r="H102" s="22">
        <f>IF(A102&gt;$C$3,"_",_xlfn.IFERROR(VLOOKUP(B102,BAZA_LIBOR_WIBOR_KURS!$C$2:$F$145,4,FALSE),H101))</f>
        <v>3.8901772727272728</v>
      </c>
      <c r="I102" s="21">
        <f>IF(A102&gt;$C$3,"_",_xlfn.IFERROR(VLOOKUP(B102,BAZA_LIBOR_WIBOR_KURS!$C$2:$F$145,3,FALSE),I101))</f>
        <v>0.016718181818181826</v>
      </c>
      <c r="J102" s="21">
        <f t="shared" si="14"/>
        <v>0.02</v>
      </c>
      <c r="K102" s="29">
        <f t="shared" si="9"/>
        <v>1769.8254378368551</v>
      </c>
      <c r="L102" s="22">
        <f t="shared" si="15"/>
        <v>917.06</v>
      </c>
      <c r="M102" s="22">
        <f t="shared" si="16"/>
        <v>852.7654378368552</v>
      </c>
      <c r="N102" s="32">
        <f>IF(A102&gt;$C$3,"_",$C$2-SUM($M$11:M102))</f>
        <v>298856.2412622284</v>
      </c>
    </row>
    <row r="103" spans="1:14" ht="12.75">
      <c r="A103" s="18">
        <f t="shared" si="17"/>
        <v>93</v>
      </c>
      <c r="B103" s="20">
        <f t="shared" si="10"/>
        <v>42095</v>
      </c>
      <c r="C103" s="21">
        <f>IF(A103&gt;$C$3,"_",_xlfn.IFERROR(VLOOKUP(B103,BAZA_LIBOR_WIBOR_KURS!$C$2:$F$145,2,FALSE),C102))</f>
        <v>-0.00812</v>
      </c>
      <c r="D103" s="21">
        <f t="shared" si="11"/>
        <v>0.02</v>
      </c>
      <c r="E103" s="28">
        <f t="shared" si="12"/>
        <v>105.86152720830033</v>
      </c>
      <c r="F103" s="28">
        <f t="shared" si="13"/>
        <v>348.599064858112</v>
      </c>
      <c r="G103" s="31">
        <f>IF(A103&gt;$C$3,"_",$C$8-SUM($F$11:F103))</f>
        <v>106582.23649908161</v>
      </c>
      <c r="H103" s="22">
        <f>IF(A103&gt;$C$3,"_",_xlfn.IFERROR(VLOOKUP(B103,BAZA_LIBOR_WIBOR_KURS!$C$2:$F$145,4,FALSE),H102))</f>
        <v>3.8771476190476193</v>
      </c>
      <c r="I103" s="21">
        <f>IF(A103&gt;$C$3,"_",_xlfn.IFERROR(VLOOKUP(B103,BAZA_LIBOR_WIBOR_KURS!$C$2:$F$145,3,FALSE),I102))</f>
        <v>0.016500000000000008</v>
      </c>
      <c r="J103" s="21">
        <f t="shared" si="14"/>
        <v>0.02</v>
      </c>
      <c r="K103" s="29">
        <f t="shared" si="9"/>
        <v>1762.010802481262</v>
      </c>
      <c r="L103" s="22">
        <f t="shared" si="15"/>
        <v>909.02</v>
      </c>
      <c r="M103" s="22">
        <f t="shared" si="16"/>
        <v>852.9908024812621</v>
      </c>
      <c r="N103" s="32">
        <f>IF(A103&gt;$C$3,"_",$C$2-SUM($M$11:M103))</f>
        <v>298003.25045974716</v>
      </c>
    </row>
    <row r="104" spans="1:14" ht="12.75">
      <c r="A104" s="18">
        <f t="shared" si="17"/>
        <v>94</v>
      </c>
      <c r="B104" s="20">
        <f t="shared" si="10"/>
        <v>42125</v>
      </c>
      <c r="C104" s="21">
        <f>IF(A104&gt;$C$3,"_",_xlfn.IFERROR(VLOOKUP(B104,BAZA_LIBOR_WIBOR_KURS!$C$2:$F$145,2,FALSE),C103))</f>
        <v>-0.00791</v>
      </c>
      <c r="D104" s="21">
        <f t="shared" si="11"/>
        <v>0.02</v>
      </c>
      <c r="E104" s="28">
        <f t="shared" si="12"/>
        <v>107.38160327282472</v>
      </c>
      <c r="F104" s="28">
        <f t="shared" si="13"/>
        <v>348.09771454100513</v>
      </c>
      <c r="G104" s="31">
        <f>IF(A104&gt;$C$3,"_",$C$8-SUM($F$11:F104))</f>
        <v>106234.13878454061</v>
      </c>
      <c r="H104" s="22">
        <f>IF(A104&gt;$C$3,"_",_xlfn.IFERROR(VLOOKUP(B104,BAZA_LIBOR_WIBOR_KURS!$C$2:$F$145,4,FALSE),H103))</f>
        <v>3.9273050000000005</v>
      </c>
      <c r="I104" s="21">
        <f>IF(A104&gt;$C$3,"_",_xlfn.IFERROR(VLOOKUP(B104,BAZA_LIBOR_WIBOR_KURS!$C$2:$F$145,3,FALSE),I103))</f>
        <v>0.016699999999999996</v>
      </c>
      <c r="J104" s="21">
        <f t="shared" si="14"/>
        <v>0.02</v>
      </c>
      <c r="K104" s="29">
        <f t="shared" si="9"/>
        <v>1788.8062022468434</v>
      </c>
      <c r="L104" s="22">
        <f t="shared" si="15"/>
        <v>911.39</v>
      </c>
      <c r="M104" s="22">
        <f t="shared" si="16"/>
        <v>877.4162022468435</v>
      </c>
      <c r="N104" s="32">
        <f>IF(A104&gt;$C$3,"_",$C$2-SUM($M$11:M104))</f>
        <v>297125.8342575003</v>
      </c>
    </row>
    <row r="105" spans="1:14" ht="12.75">
      <c r="A105" s="18">
        <f t="shared" si="17"/>
        <v>95</v>
      </c>
      <c r="B105" s="20">
        <f t="shared" si="10"/>
        <v>42156</v>
      </c>
      <c r="C105" s="21">
        <f>IF(A105&gt;$C$3,"_",_xlfn.IFERROR(VLOOKUP(B105,BAZA_LIBOR_WIBOR_KURS!$C$2:$F$145,2,FALSE),C104))</f>
        <v>-0.00782</v>
      </c>
      <c r="D105" s="21">
        <f t="shared" si="11"/>
        <v>0.02</v>
      </c>
      <c r="E105" s="28">
        <f t="shared" si="12"/>
        <v>107.82765086630873</v>
      </c>
      <c r="F105" s="28">
        <f t="shared" si="13"/>
        <v>348.08714952091464</v>
      </c>
      <c r="G105" s="31">
        <f>IF(A105&gt;$C$3,"_",$C$8-SUM($F$11:F105))</f>
        <v>105886.0516350197</v>
      </c>
      <c r="H105" s="22">
        <f>IF(A105&gt;$C$3,"_",_xlfn.IFERROR(VLOOKUP(B105,BAZA_LIBOR_WIBOR_KURS!$C$2:$F$145,4,FALSE),H104))</f>
        <v>3.9836952380952377</v>
      </c>
      <c r="I105" s="21">
        <f>IF(A105&gt;$C$3,"_",_xlfn.IFERROR(VLOOKUP(B105,BAZA_LIBOR_WIBOR_KURS!$C$2:$F$145,3,FALSE),I104))</f>
        <v>0.017047619047619048</v>
      </c>
      <c r="J105" s="21">
        <f t="shared" si="14"/>
        <v>0.02</v>
      </c>
      <c r="K105" s="29">
        <f t="shared" si="9"/>
        <v>1816.2256192797224</v>
      </c>
      <c r="L105" s="22">
        <f t="shared" si="15"/>
        <v>917.32</v>
      </c>
      <c r="M105" s="22">
        <f t="shared" si="16"/>
        <v>898.9056192797224</v>
      </c>
      <c r="N105" s="32">
        <f>IF(A105&gt;$C$3,"_",$C$2-SUM($M$11:M105))</f>
        <v>296226.9286382206</v>
      </c>
    </row>
    <row r="106" spans="1:14" ht="12.75">
      <c r="A106" s="18">
        <f t="shared" si="17"/>
        <v>96</v>
      </c>
      <c r="B106" s="20">
        <f t="shared" si="10"/>
        <v>42186</v>
      </c>
      <c r="C106" s="21">
        <f>IF(A106&gt;$C$3,"_",_xlfn.IFERROR(VLOOKUP(B106,BAZA_LIBOR_WIBOR_KURS!$C$2:$F$145,2,FALSE),C105))</f>
        <v>-0.00762</v>
      </c>
      <c r="D106" s="21">
        <f t="shared" si="11"/>
        <v>0.02</v>
      </c>
      <c r="E106" s="28">
        <f t="shared" si="12"/>
        <v>109.23910993679532</v>
      </c>
      <c r="F106" s="28">
        <f t="shared" si="13"/>
        <v>347.6409096025759</v>
      </c>
      <c r="G106" s="31">
        <f>IF(A106&gt;$C$3,"_",$C$8-SUM($F$11:F106))</f>
        <v>105538.41072541712</v>
      </c>
      <c r="H106" s="22">
        <f>IF(A106&gt;$C$3,"_",_xlfn.IFERROR(VLOOKUP(B106,BAZA_LIBOR_WIBOR_KURS!$C$2:$F$145,4,FALSE),H105))</f>
        <v>3.961795652173913</v>
      </c>
      <c r="I106" s="21">
        <f>IF(A106&gt;$C$3,"_",_xlfn.IFERROR(VLOOKUP(B106,BAZA_LIBOR_WIBOR_KURS!$C$2:$F$145,3,FALSE),I105))</f>
        <v>0.017199999999999997</v>
      </c>
      <c r="J106" s="21">
        <f t="shared" si="14"/>
        <v>0.02</v>
      </c>
      <c r="K106" s="29">
        <f t="shared" si="9"/>
        <v>1810.0652749762135</v>
      </c>
      <c r="L106" s="22">
        <f t="shared" si="15"/>
        <v>918.3</v>
      </c>
      <c r="M106" s="22">
        <f t="shared" si="16"/>
        <v>891.7652749762135</v>
      </c>
      <c r="N106" s="32">
        <f>IF(A106&gt;$C$3,"_",$C$2-SUM($M$11:M106))</f>
        <v>295335.1633632444</v>
      </c>
    </row>
    <row r="107" spans="1:14" ht="12.75">
      <c r="A107" s="18">
        <f t="shared" si="17"/>
        <v>97</v>
      </c>
      <c r="B107" s="20">
        <f t="shared" si="10"/>
        <v>42217</v>
      </c>
      <c r="C107" s="21">
        <f>IF(A107&gt;$C$3,"_",_xlfn.IFERROR(VLOOKUP(B107,BAZA_LIBOR_WIBOR_KURS!$C$2:$F$145,2,FALSE),C106))</f>
        <v>-0.00729</v>
      </c>
      <c r="D107" s="21">
        <f t="shared" si="11"/>
        <v>0.02</v>
      </c>
      <c r="E107" s="28">
        <f t="shared" si="12"/>
        <v>111.78276669333765</v>
      </c>
      <c r="F107" s="28">
        <f t="shared" si="13"/>
        <v>346.68696010269343</v>
      </c>
      <c r="G107" s="31">
        <f>IF(A107&gt;$C$3,"_",$C$8-SUM($F$11:F107))</f>
        <v>105191.72376531443</v>
      </c>
      <c r="H107" s="22">
        <f>IF(A107&gt;$C$3,"_",_xlfn.IFERROR(VLOOKUP(B107,BAZA_LIBOR_WIBOR_KURS!$C$2:$F$145,4,FALSE),H106))</f>
        <v>3.8909523809523807</v>
      </c>
      <c r="I107" s="21">
        <f>IF(A107&gt;$C$3,"_",_xlfn.IFERROR(VLOOKUP(B107,BAZA_LIBOR_WIBOR_KURS!$C$2:$F$145,3,FALSE),I106))</f>
        <v>0.017199999999999997</v>
      </c>
      <c r="J107" s="21">
        <f t="shared" si="14"/>
        <v>0.02</v>
      </c>
      <c r="K107" s="29">
        <f t="shared" si="9"/>
        <v>1783.8838750716045</v>
      </c>
      <c r="L107" s="22">
        <f t="shared" si="15"/>
        <v>915.54</v>
      </c>
      <c r="M107" s="22">
        <f t="shared" si="16"/>
        <v>868.3438750716045</v>
      </c>
      <c r="N107" s="32">
        <f>IF(A107&gt;$C$3,"_",$C$2-SUM($M$11:M107))</f>
        <v>294466.81948817277</v>
      </c>
    </row>
    <row r="108" spans="1:14" ht="12.75">
      <c r="A108" s="18">
        <f t="shared" si="17"/>
        <v>98</v>
      </c>
      <c r="B108" s="20">
        <f t="shared" si="10"/>
        <v>42248</v>
      </c>
      <c r="C108" s="21">
        <f>IF(A108&gt;$C$3,"_",_xlfn.IFERROR(VLOOKUP(B108,BAZA_LIBOR_WIBOR_KURS!$C$2:$F$145,2,FALSE),C107))</f>
        <v>-0.00729</v>
      </c>
      <c r="D108" s="21">
        <f t="shared" si="11"/>
        <v>0.02</v>
      </c>
      <c r="E108" s="28">
        <f t="shared" si="12"/>
        <v>111.41556742142888</v>
      </c>
      <c r="F108" s="28">
        <f t="shared" si="13"/>
        <v>347.0541593746023</v>
      </c>
      <c r="G108" s="31">
        <f>IF(A108&gt;$C$3,"_",$C$8-SUM($F$11:F108))</f>
        <v>104844.66960593982</v>
      </c>
      <c r="H108" s="22">
        <f>IF(A108&gt;$C$3,"_",_xlfn.IFERROR(VLOOKUP(B108,BAZA_LIBOR_WIBOR_KURS!$C$2:$F$145,4,FALSE),H107))</f>
        <v>3.863313636363637</v>
      </c>
      <c r="I108" s="21">
        <f>IF(A108&gt;$C$3,"_",_xlfn.IFERROR(VLOOKUP(B108,BAZA_LIBOR_WIBOR_KURS!$C$2:$F$145,3,FALSE),I107))</f>
        <v>0.017213636363636358</v>
      </c>
      <c r="J108" s="21">
        <f t="shared" si="14"/>
        <v>0.02</v>
      </c>
      <c r="K108" s="29">
        <f t="shared" si="9"/>
        <v>1771.2123473910185</v>
      </c>
      <c r="L108" s="22">
        <f t="shared" si="15"/>
        <v>913.18</v>
      </c>
      <c r="M108" s="22">
        <f t="shared" si="16"/>
        <v>858.0323473910186</v>
      </c>
      <c r="N108" s="32">
        <f>IF(A108&gt;$C$3,"_",$C$2-SUM($M$11:M108))</f>
        <v>293608.78714078176</v>
      </c>
    </row>
    <row r="109" spans="1:14" ht="12.75">
      <c r="A109" s="18">
        <f t="shared" si="17"/>
        <v>99</v>
      </c>
      <c r="B109" s="20">
        <f t="shared" si="10"/>
        <v>42278</v>
      </c>
      <c r="C109" s="21">
        <f>IF(A109&gt;$C$3,"_",_xlfn.IFERROR(VLOOKUP(B109,BAZA_LIBOR_WIBOR_KURS!$C$2:$F$145,2,FALSE),C108))</f>
        <v>-0.00728</v>
      </c>
      <c r="D109" s="21">
        <f t="shared" si="11"/>
        <v>0.02</v>
      </c>
      <c r="E109" s="28">
        <f t="shared" si="12"/>
        <v>111.1353497822962</v>
      </c>
      <c r="F109" s="28">
        <f t="shared" si="13"/>
        <v>347.3822579284657</v>
      </c>
      <c r="G109" s="31">
        <f>IF(A109&gt;$C$3,"_",$C$8-SUM($F$11:F109))</f>
        <v>104497.28734801136</v>
      </c>
      <c r="H109" s="22">
        <f>IF(A109&gt;$C$3,"_",_xlfn.IFERROR(VLOOKUP(B109,BAZA_LIBOR_WIBOR_KURS!$C$2:$F$145,4,FALSE),H108))</f>
        <v>3.90554090909091</v>
      </c>
      <c r="I109" s="21">
        <f>IF(A109&gt;$C$3,"_",_xlfn.IFERROR(VLOOKUP(B109,BAZA_LIBOR_WIBOR_KURS!$C$2:$F$145,3,FALSE),I108))</f>
        <v>0.017299999999999996</v>
      </c>
      <c r="J109" s="21">
        <f t="shared" si="14"/>
        <v>0.02</v>
      </c>
      <c r="K109" s="29">
        <f t="shared" si="9"/>
        <v>1790.7592744528783</v>
      </c>
      <c r="L109" s="22">
        <f t="shared" si="15"/>
        <v>912.63</v>
      </c>
      <c r="M109" s="22">
        <f t="shared" si="16"/>
        <v>878.1292744528783</v>
      </c>
      <c r="N109" s="32">
        <f>IF(A109&gt;$C$3,"_",$C$2-SUM($M$11:M109))</f>
        <v>292730.6578663289</v>
      </c>
    </row>
    <row r="110" spans="1:14" ht="12.75">
      <c r="A110" s="18">
        <f t="shared" si="17"/>
        <v>100</v>
      </c>
      <c r="B110" s="20">
        <f t="shared" si="10"/>
        <v>42309</v>
      </c>
      <c r="C110" s="21">
        <f>IF(A110&gt;$C$3,"_",_xlfn.IFERROR(VLOOKUP(B110,BAZA_LIBOR_WIBOR_KURS!$C$2:$F$145,2,FALSE),C109))</f>
        <v>-0.00732</v>
      </c>
      <c r="D110" s="21">
        <f t="shared" si="11"/>
        <v>0.02</v>
      </c>
      <c r="E110" s="28">
        <f t="shared" si="12"/>
        <v>110.418800297732</v>
      </c>
      <c r="F110" s="28">
        <f t="shared" si="13"/>
        <v>347.907995545552</v>
      </c>
      <c r="G110" s="31">
        <f>IF(A110&gt;$C$3,"_",$C$8-SUM($F$11:F110))</f>
        <v>104149.37935246581</v>
      </c>
      <c r="H110" s="22">
        <f>IF(A110&gt;$C$3,"_",_xlfn.IFERROR(VLOOKUP(B110,BAZA_LIBOR_WIBOR_KURS!$C$2:$F$145,4,FALSE),H109))</f>
        <v>3.914</v>
      </c>
      <c r="I110" s="21">
        <f>IF(A110&gt;$C$3,"_",_xlfn.IFERROR(VLOOKUP(B110,BAZA_LIBOR_WIBOR_KURS!$C$2:$F$145,3,FALSE),I109))</f>
        <v>0.0173</v>
      </c>
      <c r="J110" s="21">
        <f t="shared" si="14"/>
        <v>0.02</v>
      </c>
      <c r="K110" s="29">
        <f t="shared" si="9"/>
        <v>1793.8910789306137</v>
      </c>
      <c r="L110" s="22">
        <f t="shared" si="15"/>
        <v>909.9</v>
      </c>
      <c r="M110" s="22">
        <f t="shared" si="16"/>
        <v>883.9910789306138</v>
      </c>
      <c r="N110" s="32">
        <f>IF(A110&gt;$C$3,"_",$C$2-SUM($M$11:M110))</f>
        <v>291846.6667873983</v>
      </c>
    </row>
    <row r="111" spans="1:14" ht="12.75">
      <c r="A111" s="18">
        <f t="shared" si="17"/>
        <v>101</v>
      </c>
      <c r="B111" s="20">
        <f t="shared" si="10"/>
        <v>42339</v>
      </c>
      <c r="C111" s="21">
        <f>IF(A111&gt;$C$3,"_",_xlfn.IFERROR(VLOOKUP(B111,BAZA_LIBOR_WIBOR_KURS!$C$2:$F$145,2,FALSE),C110))</f>
        <v>-0.00732</v>
      </c>
      <c r="D111" s="21">
        <f t="shared" si="11"/>
        <v>0.02</v>
      </c>
      <c r="E111" s="28">
        <f t="shared" si="12"/>
        <v>110.05117751577221</v>
      </c>
      <c r="F111" s="28">
        <f t="shared" si="13"/>
        <v>348.2756183275118</v>
      </c>
      <c r="G111" s="31">
        <f>IF(A111&gt;$C$3,"_",$C$8-SUM($F$11:F111))</f>
        <v>103801.1037341383</v>
      </c>
      <c r="H111" s="22">
        <f>IF(A111&gt;$C$3,"_",_xlfn.IFERROR(VLOOKUP(B111,BAZA_LIBOR_WIBOR_KURS!$C$2:$F$145,4,FALSE),H110))</f>
        <v>3.914</v>
      </c>
      <c r="I111" s="21">
        <f>IF(A111&gt;$C$3,"_",_xlfn.IFERROR(VLOOKUP(B111,BAZA_LIBOR_WIBOR_KURS!$C$2:$F$145,3,FALSE),I110))</f>
        <v>0.0173</v>
      </c>
      <c r="J111" s="21">
        <f t="shared" si="14"/>
        <v>0.02</v>
      </c>
      <c r="K111" s="29">
        <f t="shared" si="9"/>
        <v>1793.8910789306137</v>
      </c>
      <c r="L111" s="22">
        <f t="shared" si="15"/>
        <v>907.16</v>
      </c>
      <c r="M111" s="22">
        <f t="shared" si="16"/>
        <v>886.7310789306138</v>
      </c>
      <c r="N111" s="32">
        <f>IF(A111&gt;$C$3,"_",$C$2-SUM($M$11:M111))</f>
        <v>290959.9357084676</v>
      </c>
    </row>
    <row r="112" spans="1:14" ht="12.75">
      <c r="A112" s="18">
        <f t="shared" si="17"/>
        <v>102</v>
      </c>
      <c r="B112" s="20">
        <f t="shared" si="10"/>
        <v>42370</v>
      </c>
      <c r="C112" s="21">
        <f>IF(A112&gt;$C$3,"_",_xlfn.IFERROR(VLOOKUP(B112,BAZA_LIBOR_WIBOR_KURS!$C$2:$F$145,2,FALSE),C111))</f>
        <v>-0.00732</v>
      </c>
      <c r="D112" s="21">
        <f t="shared" si="11"/>
        <v>0.02</v>
      </c>
      <c r="E112" s="28">
        <f t="shared" si="12"/>
        <v>109.68316627907281</v>
      </c>
      <c r="F112" s="28">
        <f t="shared" si="13"/>
        <v>348.64362956421127</v>
      </c>
      <c r="G112" s="31">
        <f>IF(A112&gt;$C$3,"_",$C$8-SUM($F$11:F112))</f>
        <v>103452.46010457409</v>
      </c>
      <c r="H112" s="22">
        <f>IF(A112&gt;$C$3,"_",_xlfn.IFERROR(VLOOKUP(B112,BAZA_LIBOR_WIBOR_KURS!$C$2:$F$145,4,FALSE),H111))</f>
        <v>3.914</v>
      </c>
      <c r="I112" s="21">
        <f>IF(A112&gt;$C$3,"_",_xlfn.IFERROR(VLOOKUP(B112,BAZA_LIBOR_WIBOR_KURS!$C$2:$F$145,3,FALSE),I111))</f>
        <v>0.0173</v>
      </c>
      <c r="J112" s="21">
        <f t="shared" si="14"/>
        <v>0.02</v>
      </c>
      <c r="K112" s="29">
        <f t="shared" si="9"/>
        <v>0</v>
      </c>
      <c r="L112" s="22">
        <f t="shared" si="15"/>
        <v>904.4</v>
      </c>
      <c r="M112" s="22">
        <f t="shared" si="16"/>
        <v>-904.4</v>
      </c>
      <c r="N112" s="32">
        <f>IF(A112&gt;$C$3,"_",$C$2-SUM($M$11:M112))</f>
        <v>291864.33570846764</v>
      </c>
    </row>
    <row r="113" spans="1:14" ht="12.75">
      <c r="A113" s="18">
        <f t="shared" si="17"/>
        <v>103</v>
      </c>
      <c r="B113" s="20">
        <f t="shared" si="10"/>
        <v>42401</v>
      </c>
      <c r="C113" s="21">
        <f>IF(A113&gt;$C$3,"_",_xlfn.IFERROR(VLOOKUP(B113,BAZA_LIBOR_WIBOR_KURS!$C$2:$F$145,2,FALSE),C112))</f>
        <v>-0.00732</v>
      </c>
      <c r="D113" s="21">
        <f t="shared" si="11"/>
        <v>0.02</v>
      </c>
      <c r="E113" s="28">
        <f t="shared" si="12"/>
        <v>109.31476617716662</v>
      </c>
      <c r="F113" s="28">
        <f t="shared" si="13"/>
        <v>349.0120296661174</v>
      </c>
      <c r="G113" s="31">
        <f>IF(A113&gt;$C$3,"_",$C$8-SUM($F$11:F113))</f>
        <v>103103.44807490797</v>
      </c>
      <c r="H113" s="22">
        <f>IF(A113&gt;$C$3,"_",_xlfn.IFERROR(VLOOKUP(B113,BAZA_LIBOR_WIBOR_KURS!$C$2:$F$145,4,FALSE),H112))</f>
        <v>3.914</v>
      </c>
      <c r="I113" s="21">
        <f>IF(A113&gt;$C$3,"_",_xlfn.IFERROR(VLOOKUP(B113,BAZA_LIBOR_WIBOR_KURS!$C$2:$F$145,3,FALSE),I112))</f>
        <v>0.0173</v>
      </c>
      <c r="J113" s="21">
        <f t="shared" si="14"/>
        <v>0.02</v>
      </c>
      <c r="K113" s="29">
        <f t="shared" si="9"/>
        <v>0</v>
      </c>
      <c r="L113" s="22">
        <f t="shared" si="15"/>
        <v>907.21</v>
      </c>
      <c r="M113" s="22">
        <f t="shared" si="16"/>
        <v>-907.21</v>
      </c>
      <c r="N113" s="32">
        <f>IF(A113&gt;$C$3,"_",$C$2-SUM($M$11:M113))</f>
        <v>292771.54570846766</v>
      </c>
    </row>
    <row r="114" spans="1:14" ht="12.75">
      <c r="A114" s="18">
        <f t="shared" si="17"/>
        <v>104</v>
      </c>
      <c r="B114" s="20">
        <f t="shared" si="10"/>
        <v>42430</v>
      </c>
      <c r="C114" s="21">
        <f>IF(A114&gt;$C$3,"_",_xlfn.IFERROR(VLOOKUP(B114,BAZA_LIBOR_WIBOR_KURS!$C$2:$F$145,2,FALSE),C113))</f>
        <v>-0.00732</v>
      </c>
      <c r="D114" s="21">
        <f t="shared" si="11"/>
        <v>0.02</v>
      </c>
      <c r="E114" s="28">
        <f t="shared" si="12"/>
        <v>108.94597679915276</v>
      </c>
      <c r="F114" s="28">
        <f t="shared" si="13"/>
        <v>349.3808190441314</v>
      </c>
      <c r="G114" s="31">
        <f>IF(A114&gt;$C$3,"_",$C$8-SUM($F$11:F114))</f>
        <v>102754.06725586383</v>
      </c>
      <c r="H114" s="22">
        <f>IF(A114&gt;$C$3,"_",_xlfn.IFERROR(VLOOKUP(B114,BAZA_LIBOR_WIBOR_KURS!$C$2:$F$145,4,FALSE),H113))</f>
        <v>3.914</v>
      </c>
      <c r="I114" s="21">
        <f>IF(A114&gt;$C$3,"_",_xlfn.IFERROR(VLOOKUP(B114,BAZA_LIBOR_WIBOR_KURS!$C$2:$F$145,3,FALSE),I113))</f>
        <v>0.0173</v>
      </c>
      <c r="J114" s="21">
        <f t="shared" si="14"/>
        <v>0.02</v>
      </c>
      <c r="K114" s="29">
        <f t="shared" si="9"/>
        <v>0</v>
      </c>
      <c r="L114" s="22">
        <f t="shared" si="15"/>
        <v>910.03</v>
      </c>
      <c r="M114" s="22">
        <f t="shared" si="16"/>
        <v>-910.03</v>
      </c>
      <c r="N114" s="32">
        <f>IF(A114&gt;$C$3,"_",$C$2-SUM($M$11:M114))</f>
        <v>293681.57570846763</v>
      </c>
    </row>
    <row r="115" spans="1:14" ht="12.75">
      <c r="A115" s="18">
        <f t="shared" si="17"/>
        <v>105</v>
      </c>
      <c r="B115" s="20">
        <f t="shared" si="10"/>
        <v>42461</v>
      </c>
      <c r="C115" s="21">
        <f>IF(A115&gt;$C$3,"_",_xlfn.IFERROR(VLOOKUP(B115,BAZA_LIBOR_WIBOR_KURS!$C$2:$F$145,2,FALSE),C114))</f>
        <v>-0.00732</v>
      </c>
      <c r="D115" s="21">
        <f t="shared" si="11"/>
        <v>0.02</v>
      </c>
      <c r="E115" s="28">
        <f t="shared" si="12"/>
        <v>108.57679773369613</v>
      </c>
      <c r="F115" s="28">
        <f t="shared" si="13"/>
        <v>349.7499981095879</v>
      </c>
      <c r="G115" s="31">
        <f>IF(A115&gt;$C$3,"_",$C$8-SUM($F$11:F115))</f>
        <v>102404.31725775424</v>
      </c>
      <c r="H115" s="22">
        <f>IF(A115&gt;$C$3,"_",_xlfn.IFERROR(VLOOKUP(B115,BAZA_LIBOR_WIBOR_KURS!$C$2:$F$145,4,FALSE),H114))</f>
        <v>3.914</v>
      </c>
      <c r="I115" s="21">
        <f>IF(A115&gt;$C$3,"_",_xlfn.IFERROR(VLOOKUP(B115,BAZA_LIBOR_WIBOR_KURS!$C$2:$F$145,3,FALSE),I114))</f>
        <v>0.0173</v>
      </c>
      <c r="J115" s="21">
        <f t="shared" si="14"/>
        <v>0.02</v>
      </c>
      <c r="K115" s="29">
        <f t="shared" si="9"/>
        <v>0</v>
      </c>
      <c r="L115" s="22">
        <f t="shared" si="15"/>
        <v>912.86</v>
      </c>
      <c r="M115" s="22">
        <f t="shared" si="16"/>
        <v>-912.86</v>
      </c>
      <c r="N115" s="32">
        <f>IF(A115&gt;$C$3,"_",$C$2-SUM($M$11:M115))</f>
        <v>294594.4357084676</v>
      </c>
    </row>
    <row r="116" spans="1:14" ht="12.75">
      <c r="A116" s="18">
        <f t="shared" si="17"/>
        <v>106</v>
      </c>
      <c r="B116" s="20">
        <f t="shared" si="10"/>
        <v>42491</v>
      </c>
      <c r="C116" s="21">
        <f>IF(A116&gt;$C$3,"_",_xlfn.IFERROR(VLOOKUP(B116,BAZA_LIBOR_WIBOR_KURS!$C$2:$F$145,2,FALSE),C115))</f>
        <v>-0.00732</v>
      </c>
      <c r="D116" s="21">
        <f t="shared" si="11"/>
        <v>0.02</v>
      </c>
      <c r="E116" s="28">
        <f t="shared" si="12"/>
        <v>108.20722856902698</v>
      </c>
      <c r="F116" s="28">
        <f t="shared" si="13"/>
        <v>350.1195672742571</v>
      </c>
      <c r="G116" s="31">
        <f>IF(A116&gt;$C$3,"_",$C$8-SUM($F$11:F116))</f>
        <v>102054.19769048</v>
      </c>
      <c r="H116" s="22">
        <f>IF(A116&gt;$C$3,"_",_xlfn.IFERROR(VLOOKUP(B116,BAZA_LIBOR_WIBOR_KURS!$C$2:$F$145,4,FALSE),H115))</f>
        <v>3.914</v>
      </c>
      <c r="I116" s="21">
        <f>IF(A116&gt;$C$3,"_",_xlfn.IFERROR(VLOOKUP(B116,BAZA_LIBOR_WIBOR_KURS!$C$2:$F$145,3,FALSE),I115))</f>
        <v>0.0173</v>
      </c>
      <c r="J116" s="21">
        <f t="shared" si="14"/>
        <v>0.02</v>
      </c>
      <c r="K116" s="29">
        <f t="shared" si="9"/>
        <v>0</v>
      </c>
      <c r="L116" s="22">
        <f t="shared" si="15"/>
        <v>915.7</v>
      </c>
      <c r="M116" s="22">
        <f t="shared" si="16"/>
        <v>-915.7</v>
      </c>
      <c r="N116" s="32">
        <f>IF(A116&gt;$C$3,"_",$C$2-SUM($M$11:M116))</f>
        <v>295510.1357084676</v>
      </c>
    </row>
    <row r="117" spans="1:14" ht="12.75">
      <c r="A117" s="18">
        <f t="shared" si="17"/>
        <v>107</v>
      </c>
      <c r="B117" s="20">
        <f t="shared" si="10"/>
        <v>42522</v>
      </c>
      <c r="C117" s="21">
        <f>IF(A117&gt;$C$3,"_",_xlfn.IFERROR(VLOOKUP(B117,BAZA_LIBOR_WIBOR_KURS!$C$2:$F$145,2,FALSE),C116))</f>
        <v>-0.00732</v>
      </c>
      <c r="D117" s="21">
        <f t="shared" si="11"/>
        <v>0.02</v>
      </c>
      <c r="E117" s="28">
        <f t="shared" si="12"/>
        <v>107.83726889294053</v>
      </c>
      <c r="F117" s="28">
        <f t="shared" si="13"/>
        <v>350.48952695034353</v>
      </c>
      <c r="G117" s="31">
        <f>IF(A117&gt;$C$3,"_",$C$8-SUM($F$11:F117))</f>
        <v>101703.70816352965</v>
      </c>
      <c r="H117" s="22">
        <f>IF(A117&gt;$C$3,"_",_xlfn.IFERROR(VLOOKUP(B117,BAZA_LIBOR_WIBOR_KURS!$C$2:$F$145,4,FALSE),H116))</f>
        <v>3.914</v>
      </c>
      <c r="I117" s="21">
        <f>IF(A117&gt;$C$3,"_",_xlfn.IFERROR(VLOOKUP(B117,BAZA_LIBOR_WIBOR_KURS!$C$2:$F$145,3,FALSE),I116))</f>
        <v>0.0173</v>
      </c>
      <c r="J117" s="21">
        <f t="shared" si="14"/>
        <v>0.02</v>
      </c>
      <c r="K117" s="29">
        <f t="shared" si="9"/>
        <v>0</v>
      </c>
      <c r="L117" s="22">
        <f t="shared" si="15"/>
        <v>918.54</v>
      </c>
      <c r="M117" s="22">
        <f t="shared" si="16"/>
        <v>-918.54</v>
      </c>
      <c r="N117" s="32">
        <f>IF(A117&gt;$C$3,"_",$C$2-SUM($M$11:M117))</f>
        <v>296428.67570846766</v>
      </c>
    </row>
    <row r="118" spans="1:14" ht="12.75">
      <c r="A118" s="18">
        <f t="shared" si="17"/>
        <v>108</v>
      </c>
      <c r="B118" s="20">
        <f t="shared" si="10"/>
        <v>42552</v>
      </c>
      <c r="C118" s="21">
        <f>IF(A118&gt;$C$3,"_",_xlfn.IFERROR(VLOOKUP(B118,BAZA_LIBOR_WIBOR_KURS!$C$2:$F$145,2,FALSE),C117))</f>
        <v>-0.00732</v>
      </c>
      <c r="D118" s="21">
        <f t="shared" si="11"/>
        <v>0.02</v>
      </c>
      <c r="E118" s="28">
        <f t="shared" si="12"/>
        <v>107.46691829279634</v>
      </c>
      <c r="F118" s="28">
        <f t="shared" si="13"/>
        <v>350.85987755048774</v>
      </c>
      <c r="G118" s="31">
        <f>IF(A118&gt;$C$3,"_",$C$8-SUM($F$11:F118))</f>
        <v>101352.84828597915</v>
      </c>
      <c r="H118" s="22">
        <f>IF(A118&gt;$C$3,"_",_xlfn.IFERROR(VLOOKUP(B118,BAZA_LIBOR_WIBOR_KURS!$C$2:$F$145,4,FALSE),H117))</f>
        <v>3.914</v>
      </c>
      <c r="I118" s="21">
        <f>IF(A118&gt;$C$3,"_",_xlfn.IFERROR(VLOOKUP(B118,BAZA_LIBOR_WIBOR_KURS!$C$2:$F$145,3,FALSE),I117))</f>
        <v>0.0173</v>
      </c>
      <c r="J118" s="21">
        <f t="shared" si="14"/>
        <v>0.02</v>
      </c>
      <c r="K118" s="29">
        <f t="shared" si="9"/>
        <v>0</v>
      </c>
      <c r="L118" s="22">
        <f t="shared" si="15"/>
        <v>921.4</v>
      </c>
      <c r="M118" s="22">
        <f t="shared" si="16"/>
        <v>-921.4</v>
      </c>
      <c r="N118" s="32">
        <f>IF(A118&gt;$C$3,"_",$C$2-SUM($M$11:M118))</f>
        <v>297350.07570846763</v>
      </c>
    </row>
    <row r="119" spans="1:14" ht="12.75">
      <c r="A119" s="18">
        <f t="shared" si="17"/>
        <v>109</v>
      </c>
      <c r="B119" s="20">
        <f t="shared" si="10"/>
        <v>42583</v>
      </c>
      <c r="C119" s="21">
        <f>IF(A119&gt;$C$3,"_",_xlfn.IFERROR(VLOOKUP(B119,BAZA_LIBOR_WIBOR_KURS!$C$2:$F$145,2,FALSE),C118))</f>
        <v>-0.00732</v>
      </c>
      <c r="D119" s="21">
        <f t="shared" si="11"/>
        <v>0.02</v>
      </c>
      <c r="E119" s="28">
        <f t="shared" si="12"/>
        <v>107.09617635551798</v>
      </c>
      <c r="F119" s="28">
        <f t="shared" si="13"/>
        <v>351.23061948776603</v>
      </c>
      <c r="G119" s="31">
        <f>IF(A119&gt;$C$3,"_",$C$8-SUM($F$11:F119))</f>
        <v>101001.6176664914</v>
      </c>
      <c r="H119" s="22">
        <f>IF(A119&gt;$C$3,"_",_xlfn.IFERROR(VLOOKUP(B119,BAZA_LIBOR_WIBOR_KURS!$C$2:$F$145,4,FALSE),H118))</f>
        <v>3.914</v>
      </c>
      <c r="I119" s="21">
        <f>IF(A119&gt;$C$3,"_",_xlfn.IFERROR(VLOOKUP(B119,BAZA_LIBOR_WIBOR_KURS!$C$2:$F$145,3,FALSE),I118))</f>
        <v>0.0173</v>
      </c>
      <c r="J119" s="21">
        <f t="shared" si="14"/>
        <v>0.02</v>
      </c>
      <c r="K119" s="29">
        <f t="shared" si="9"/>
        <v>0</v>
      </c>
      <c r="L119" s="22">
        <f t="shared" si="15"/>
        <v>924.26</v>
      </c>
      <c r="M119" s="22">
        <f t="shared" si="16"/>
        <v>-924.26</v>
      </c>
      <c r="N119" s="32">
        <f>IF(A119&gt;$C$3,"_",$C$2-SUM($M$11:M119))</f>
        <v>298274.33570846764</v>
      </c>
    </row>
    <row r="120" spans="1:14" ht="12.75">
      <c r="A120" s="18">
        <f t="shared" si="17"/>
        <v>110</v>
      </c>
      <c r="B120" s="20">
        <f t="shared" si="10"/>
        <v>42614</v>
      </c>
      <c r="C120" s="21">
        <f>IF(A120&gt;$C$3,"_",_xlfn.IFERROR(VLOOKUP(B120,BAZA_LIBOR_WIBOR_KURS!$C$2:$F$145,2,FALSE),C119))</f>
        <v>-0.00732</v>
      </c>
      <c r="D120" s="21">
        <f t="shared" si="11"/>
        <v>0.02</v>
      </c>
      <c r="E120" s="28">
        <f t="shared" si="12"/>
        <v>106.72504266759258</v>
      </c>
      <c r="F120" s="28">
        <f t="shared" si="13"/>
        <v>351.60175317569156</v>
      </c>
      <c r="G120" s="31">
        <f>IF(A120&gt;$C$3,"_",$C$8-SUM($F$11:F120))</f>
        <v>100650.0159133157</v>
      </c>
      <c r="H120" s="22">
        <f>IF(A120&gt;$C$3,"_",_xlfn.IFERROR(VLOOKUP(B120,BAZA_LIBOR_WIBOR_KURS!$C$2:$F$145,4,FALSE),H119))</f>
        <v>3.914</v>
      </c>
      <c r="I120" s="21">
        <f>IF(A120&gt;$C$3,"_",_xlfn.IFERROR(VLOOKUP(B120,BAZA_LIBOR_WIBOR_KURS!$C$2:$F$145,3,FALSE),I119))</f>
        <v>0.0173</v>
      </c>
      <c r="J120" s="21">
        <f t="shared" si="14"/>
        <v>0.02</v>
      </c>
      <c r="K120" s="29">
        <f t="shared" si="9"/>
        <v>0</v>
      </c>
      <c r="L120" s="22">
        <f t="shared" si="15"/>
        <v>927.14</v>
      </c>
      <c r="M120" s="22">
        <f t="shared" si="16"/>
        <v>-927.14</v>
      </c>
      <c r="N120" s="32">
        <f>IF(A120&gt;$C$3,"_",$C$2-SUM($M$11:M120))</f>
        <v>299201.47570846765</v>
      </c>
    </row>
    <row r="121" spans="1:14" ht="12.75">
      <c r="A121" s="18">
        <f t="shared" si="17"/>
        <v>111</v>
      </c>
      <c r="B121" s="20">
        <f t="shared" si="10"/>
        <v>42644</v>
      </c>
      <c r="C121" s="21">
        <f>IF(A121&gt;$C$3,"_",_xlfn.IFERROR(VLOOKUP(B121,BAZA_LIBOR_WIBOR_KURS!$C$2:$F$145,2,FALSE),C120))</f>
        <v>-0.00732</v>
      </c>
      <c r="D121" s="21">
        <f t="shared" si="11"/>
        <v>0.02</v>
      </c>
      <c r="E121" s="28">
        <f t="shared" si="12"/>
        <v>106.35351681507026</v>
      </c>
      <c r="F121" s="28">
        <f t="shared" si="13"/>
        <v>351.9732790282139</v>
      </c>
      <c r="G121" s="31">
        <f>IF(A121&gt;$C$3,"_",$C$8-SUM($F$11:F121))</f>
        <v>100298.04263428749</v>
      </c>
      <c r="H121" s="22">
        <f>IF(A121&gt;$C$3,"_",_xlfn.IFERROR(VLOOKUP(B121,BAZA_LIBOR_WIBOR_KURS!$C$2:$F$145,4,FALSE),H120))</f>
        <v>3.914</v>
      </c>
      <c r="I121" s="21">
        <f>IF(A121&gt;$C$3,"_",_xlfn.IFERROR(VLOOKUP(B121,BAZA_LIBOR_WIBOR_KURS!$C$2:$F$145,3,FALSE),I120))</f>
        <v>0.0173</v>
      </c>
      <c r="J121" s="21">
        <f t="shared" si="14"/>
        <v>0.02</v>
      </c>
      <c r="K121" s="29">
        <f t="shared" si="9"/>
        <v>0</v>
      </c>
      <c r="L121" s="22">
        <f t="shared" si="15"/>
        <v>930.02</v>
      </c>
      <c r="M121" s="22">
        <f t="shared" si="16"/>
        <v>-930.02</v>
      </c>
      <c r="N121" s="32">
        <f>IF(A121&gt;$C$3,"_",$C$2-SUM($M$11:M121))</f>
        <v>300131.4957084676</v>
      </c>
    </row>
    <row r="122" spans="1:14" ht="12.75">
      <c r="A122" s="18">
        <f t="shared" si="17"/>
        <v>112</v>
      </c>
      <c r="B122" s="20">
        <f t="shared" si="10"/>
        <v>42675</v>
      </c>
      <c r="C122" s="21">
        <f>IF(A122&gt;$C$3,"_",_xlfn.IFERROR(VLOOKUP(B122,BAZA_LIBOR_WIBOR_KURS!$C$2:$F$145,2,FALSE),C121))</f>
        <v>-0.00732</v>
      </c>
      <c r="D122" s="21">
        <f t="shared" si="11"/>
        <v>0.02</v>
      </c>
      <c r="E122" s="28">
        <f t="shared" si="12"/>
        <v>105.98159838356378</v>
      </c>
      <c r="F122" s="28">
        <f t="shared" si="13"/>
        <v>352.34519745972034</v>
      </c>
      <c r="G122" s="31">
        <f>IF(A122&gt;$C$3,"_",$C$8-SUM($F$11:F122))</f>
        <v>99945.69743682777</v>
      </c>
      <c r="H122" s="22">
        <f>IF(A122&gt;$C$3,"_",_xlfn.IFERROR(VLOOKUP(B122,BAZA_LIBOR_WIBOR_KURS!$C$2:$F$145,4,FALSE),H121))</f>
        <v>3.914</v>
      </c>
      <c r="I122" s="21">
        <f>IF(A122&gt;$C$3,"_",_xlfn.IFERROR(VLOOKUP(B122,BAZA_LIBOR_WIBOR_KURS!$C$2:$F$145,3,FALSE),I121))</f>
        <v>0.0173</v>
      </c>
      <c r="J122" s="21">
        <f t="shared" si="14"/>
        <v>0.02</v>
      </c>
      <c r="K122" s="29">
        <f t="shared" si="9"/>
        <v>0</v>
      </c>
      <c r="L122" s="22">
        <f t="shared" si="15"/>
        <v>932.91</v>
      </c>
      <c r="M122" s="22">
        <f t="shared" si="16"/>
        <v>-932.91</v>
      </c>
      <c r="N122" s="32">
        <f>IF(A122&gt;$C$3,"_",$C$2-SUM($M$11:M122))</f>
        <v>301064.40570846765</v>
      </c>
    </row>
    <row r="123" spans="1:14" ht="12.75">
      <c r="A123" s="18">
        <f t="shared" si="17"/>
        <v>113</v>
      </c>
      <c r="B123" s="20">
        <f t="shared" si="10"/>
        <v>42705</v>
      </c>
      <c r="C123" s="21">
        <f>IF(A123&gt;$C$3,"_",_xlfn.IFERROR(VLOOKUP(B123,BAZA_LIBOR_WIBOR_KURS!$C$2:$F$145,2,FALSE),C122))</f>
        <v>-0.00732</v>
      </c>
      <c r="D123" s="21">
        <f t="shared" si="11"/>
        <v>0.02</v>
      </c>
      <c r="E123" s="28">
        <f t="shared" si="12"/>
        <v>105.60928695824802</v>
      </c>
      <c r="F123" s="28">
        <f t="shared" si="13"/>
        <v>352.7175088850362</v>
      </c>
      <c r="G123" s="31">
        <f>IF(A123&gt;$C$3,"_",$C$8-SUM($F$11:F123))</f>
        <v>99592.97992794274</v>
      </c>
      <c r="H123" s="22">
        <f>IF(A123&gt;$C$3,"_",_xlfn.IFERROR(VLOOKUP(B123,BAZA_LIBOR_WIBOR_KURS!$C$2:$F$145,4,FALSE),H122))</f>
        <v>3.914</v>
      </c>
      <c r="I123" s="21">
        <f>IF(A123&gt;$C$3,"_",_xlfn.IFERROR(VLOOKUP(B123,BAZA_LIBOR_WIBOR_KURS!$C$2:$F$145,3,FALSE),I122))</f>
        <v>0.0173</v>
      </c>
      <c r="J123" s="21">
        <f t="shared" si="14"/>
        <v>0.02</v>
      </c>
      <c r="K123" s="29">
        <f t="shared" si="9"/>
        <v>0</v>
      </c>
      <c r="L123" s="22">
        <f t="shared" si="15"/>
        <v>935.81</v>
      </c>
      <c r="M123" s="22">
        <f t="shared" si="16"/>
        <v>-935.81</v>
      </c>
      <c r="N123" s="32">
        <f>IF(A123&gt;$C$3,"_",$C$2-SUM($M$11:M123))</f>
        <v>302000.21570846764</v>
      </c>
    </row>
    <row r="124" spans="1:14" ht="12.75">
      <c r="A124" s="18">
        <f t="shared" si="17"/>
        <v>114</v>
      </c>
      <c r="B124" s="20">
        <f t="shared" si="10"/>
        <v>42736</v>
      </c>
      <c r="C124" s="21">
        <f>IF(A124&gt;$C$3,"_",_xlfn.IFERROR(VLOOKUP(B124,BAZA_LIBOR_WIBOR_KURS!$C$2:$F$145,2,FALSE),C123))</f>
        <v>-0.00732</v>
      </c>
      <c r="D124" s="21">
        <f t="shared" si="11"/>
        <v>0.02</v>
      </c>
      <c r="E124" s="28">
        <f t="shared" si="12"/>
        <v>105.23658212385949</v>
      </c>
      <c r="F124" s="28">
        <f t="shared" si="13"/>
        <v>353.09021371942464</v>
      </c>
      <c r="G124" s="31">
        <f>IF(A124&gt;$C$3,"_",$C$8-SUM($F$11:F124))</f>
        <v>99239.8897142233</v>
      </c>
      <c r="H124" s="22">
        <f>IF(A124&gt;$C$3,"_",_xlfn.IFERROR(VLOOKUP(B124,BAZA_LIBOR_WIBOR_KURS!$C$2:$F$145,4,FALSE),H123))</f>
        <v>3.914</v>
      </c>
      <c r="I124" s="21">
        <f>IF(A124&gt;$C$3,"_",_xlfn.IFERROR(VLOOKUP(B124,BAZA_LIBOR_WIBOR_KURS!$C$2:$F$145,3,FALSE),I123))</f>
        <v>0.0173</v>
      </c>
      <c r="J124" s="21">
        <f t="shared" si="14"/>
        <v>0.02</v>
      </c>
      <c r="K124" s="29">
        <f t="shared" si="9"/>
        <v>0</v>
      </c>
      <c r="L124" s="22">
        <f t="shared" si="15"/>
        <v>938.72</v>
      </c>
      <c r="M124" s="22">
        <f t="shared" si="16"/>
        <v>-938.72</v>
      </c>
      <c r="N124" s="32">
        <f>IF(A124&gt;$C$3,"_",$C$2-SUM($M$11:M124))</f>
        <v>302938.9357084676</v>
      </c>
    </row>
    <row r="125" spans="1:14" ht="12.75">
      <c r="A125" s="18">
        <f t="shared" si="17"/>
        <v>115</v>
      </c>
      <c r="B125" s="20">
        <f t="shared" si="10"/>
        <v>42767</v>
      </c>
      <c r="C125" s="21">
        <f>IF(A125&gt;$C$3,"_",_xlfn.IFERROR(VLOOKUP(B125,BAZA_LIBOR_WIBOR_KURS!$C$2:$F$145,2,FALSE),C124))</f>
        <v>-0.00732</v>
      </c>
      <c r="D125" s="21">
        <f t="shared" si="11"/>
        <v>0.02</v>
      </c>
      <c r="E125" s="28">
        <f t="shared" si="12"/>
        <v>104.86348346469596</v>
      </c>
      <c r="F125" s="28">
        <f t="shared" si="13"/>
        <v>353.4633123785881</v>
      </c>
      <c r="G125" s="31">
        <f>IF(A125&gt;$C$3,"_",$C$8-SUM($F$11:F125))</f>
        <v>98886.42640184471</v>
      </c>
      <c r="H125" s="22">
        <f>IF(A125&gt;$C$3,"_",_xlfn.IFERROR(VLOOKUP(B125,BAZA_LIBOR_WIBOR_KURS!$C$2:$F$145,4,FALSE),H124))</f>
        <v>3.914</v>
      </c>
      <c r="I125" s="21">
        <f>IF(A125&gt;$C$3,"_",_xlfn.IFERROR(VLOOKUP(B125,BAZA_LIBOR_WIBOR_KURS!$C$2:$F$145,3,FALSE),I124))</f>
        <v>0.0173</v>
      </c>
      <c r="J125" s="21">
        <f t="shared" si="14"/>
        <v>0.02</v>
      </c>
      <c r="K125" s="29">
        <f t="shared" si="9"/>
        <v>0</v>
      </c>
      <c r="L125" s="22">
        <f t="shared" si="15"/>
        <v>941.64</v>
      </c>
      <c r="M125" s="22">
        <f t="shared" si="16"/>
        <v>-941.64</v>
      </c>
      <c r="N125" s="32">
        <f>IF(A125&gt;$C$3,"_",$C$2-SUM($M$11:M125))</f>
        <v>303880.57570846763</v>
      </c>
    </row>
    <row r="126" spans="1:14" ht="12.75">
      <c r="A126" s="18">
        <f t="shared" si="17"/>
        <v>116</v>
      </c>
      <c r="B126" s="20">
        <f t="shared" si="10"/>
        <v>42795</v>
      </c>
      <c r="C126" s="21">
        <f>IF(A126&gt;$C$3,"_",_xlfn.IFERROR(VLOOKUP(B126,BAZA_LIBOR_WIBOR_KURS!$C$2:$F$145,2,FALSE),C125))</f>
        <v>-0.00732</v>
      </c>
      <c r="D126" s="21">
        <f t="shared" si="11"/>
        <v>0.02</v>
      </c>
      <c r="E126" s="28">
        <f t="shared" si="12"/>
        <v>104.48999056461592</v>
      </c>
      <c r="F126" s="28">
        <f t="shared" si="13"/>
        <v>353.8368052786681</v>
      </c>
      <c r="G126" s="31">
        <f>IF(A126&gt;$C$3,"_",$C$8-SUM($F$11:F126))</f>
        <v>98532.58959656605</v>
      </c>
      <c r="H126" s="22">
        <f>IF(A126&gt;$C$3,"_",_xlfn.IFERROR(VLOOKUP(B126,BAZA_LIBOR_WIBOR_KURS!$C$2:$F$145,4,FALSE),H125))</f>
        <v>3.914</v>
      </c>
      <c r="I126" s="21">
        <f>IF(A126&gt;$C$3,"_",_xlfn.IFERROR(VLOOKUP(B126,BAZA_LIBOR_WIBOR_KURS!$C$2:$F$145,3,FALSE),I125))</f>
        <v>0.0173</v>
      </c>
      <c r="J126" s="21">
        <f t="shared" si="14"/>
        <v>0.02</v>
      </c>
      <c r="K126" s="29">
        <f t="shared" si="9"/>
        <v>0</v>
      </c>
      <c r="L126" s="22">
        <f t="shared" si="15"/>
        <v>944.56</v>
      </c>
      <c r="M126" s="22">
        <f t="shared" si="16"/>
        <v>-944.56</v>
      </c>
      <c r="N126" s="32">
        <f>IF(A126&gt;$C$3,"_",$C$2-SUM($M$11:M126))</f>
        <v>304825.1357084676</v>
      </c>
    </row>
    <row r="127" spans="1:14" ht="12.75">
      <c r="A127" s="18">
        <f t="shared" si="17"/>
        <v>117</v>
      </c>
      <c r="B127" s="20">
        <f t="shared" si="10"/>
        <v>42826</v>
      </c>
      <c r="C127" s="21">
        <f>IF(A127&gt;$C$3,"_",_xlfn.IFERROR(VLOOKUP(B127,BAZA_LIBOR_WIBOR_KURS!$C$2:$F$145,2,FALSE),C126))</f>
        <v>-0.00732</v>
      </c>
      <c r="D127" s="21">
        <f t="shared" si="11"/>
        <v>0.02</v>
      </c>
      <c r="E127" s="28">
        <f t="shared" si="12"/>
        <v>104.11610300703812</v>
      </c>
      <c r="F127" s="28">
        <f t="shared" si="13"/>
        <v>354.2106928362459</v>
      </c>
      <c r="G127" s="31">
        <f>IF(A127&gt;$C$3,"_",$C$8-SUM($F$11:F127))</f>
        <v>98178.37890372981</v>
      </c>
      <c r="H127" s="22">
        <f>IF(A127&gt;$C$3,"_",_xlfn.IFERROR(VLOOKUP(B127,BAZA_LIBOR_WIBOR_KURS!$C$2:$F$145,4,FALSE),H126))</f>
        <v>3.914</v>
      </c>
      <c r="I127" s="21">
        <f>IF(A127&gt;$C$3,"_",_xlfn.IFERROR(VLOOKUP(B127,BAZA_LIBOR_WIBOR_KURS!$C$2:$F$145,3,FALSE),I126))</f>
        <v>0.0173</v>
      </c>
      <c r="J127" s="21">
        <f t="shared" si="14"/>
        <v>0.02</v>
      </c>
      <c r="K127" s="29">
        <f t="shared" si="9"/>
        <v>0</v>
      </c>
      <c r="L127" s="22">
        <f t="shared" si="15"/>
        <v>947.5</v>
      </c>
      <c r="M127" s="22">
        <f t="shared" si="16"/>
        <v>-947.5</v>
      </c>
      <c r="N127" s="32">
        <f>IF(A127&gt;$C$3,"_",$C$2-SUM($M$11:M127))</f>
        <v>305772.6357084676</v>
      </c>
    </row>
    <row r="128" spans="1:14" ht="12.75">
      <c r="A128" s="18">
        <f t="shared" si="17"/>
        <v>118</v>
      </c>
      <c r="B128" s="20">
        <f t="shared" si="10"/>
        <v>42856</v>
      </c>
      <c r="C128" s="21">
        <f>IF(A128&gt;$C$3,"_",_xlfn.IFERROR(VLOOKUP(B128,BAZA_LIBOR_WIBOR_KURS!$C$2:$F$145,2,FALSE),C127))</f>
        <v>-0.00732</v>
      </c>
      <c r="D128" s="21">
        <f t="shared" si="11"/>
        <v>0.02</v>
      </c>
      <c r="E128" s="28">
        <f t="shared" si="12"/>
        <v>103.74182037494117</v>
      </c>
      <c r="F128" s="28">
        <f t="shared" si="13"/>
        <v>354.5849754683429</v>
      </c>
      <c r="G128" s="31">
        <f>IF(A128&gt;$C$3,"_",$C$8-SUM($F$11:F128))</f>
        <v>97823.79392826147</v>
      </c>
      <c r="H128" s="22">
        <f>IF(A128&gt;$C$3,"_",_xlfn.IFERROR(VLOOKUP(B128,BAZA_LIBOR_WIBOR_KURS!$C$2:$F$145,4,FALSE),H127))</f>
        <v>3.914</v>
      </c>
      <c r="I128" s="21">
        <f>IF(A128&gt;$C$3,"_",_xlfn.IFERROR(VLOOKUP(B128,BAZA_LIBOR_WIBOR_KURS!$C$2:$F$145,3,FALSE),I127))</f>
        <v>0.0173</v>
      </c>
      <c r="J128" s="21">
        <f t="shared" si="14"/>
        <v>0.02</v>
      </c>
      <c r="K128" s="29">
        <f t="shared" si="9"/>
        <v>0</v>
      </c>
      <c r="L128" s="22">
        <f t="shared" si="15"/>
        <v>950.44</v>
      </c>
      <c r="M128" s="22">
        <f t="shared" si="16"/>
        <v>-950.44</v>
      </c>
      <c r="N128" s="32">
        <f>IF(A128&gt;$C$3,"_",$C$2-SUM($M$11:M128))</f>
        <v>306723.07570846763</v>
      </c>
    </row>
    <row r="129" spans="1:14" ht="12.75">
      <c r="A129" s="18">
        <f t="shared" si="17"/>
        <v>119</v>
      </c>
      <c r="B129" s="20">
        <f t="shared" si="10"/>
        <v>42887</v>
      </c>
      <c r="C129" s="21">
        <f>IF(A129&gt;$C$3,"_",_xlfn.IFERROR(VLOOKUP(B129,BAZA_LIBOR_WIBOR_KURS!$C$2:$F$145,2,FALSE),C128))</f>
        <v>-0.00732</v>
      </c>
      <c r="D129" s="21">
        <f t="shared" si="11"/>
        <v>0.02</v>
      </c>
      <c r="E129" s="28">
        <f t="shared" si="12"/>
        <v>103.36714225086295</v>
      </c>
      <c r="F129" s="28">
        <f t="shared" si="13"/>
        <v>354.9596535924211</v>
      </c>
      <c r="G129" s="31">
        <f>IF(A129&gt;$C$3,"_",$C$8-SUM($F$11:F129))</f>
        <v>97468.83427466903</v>
      </c>
      <c r="H129" s="22">
        <f>IF(A129&gt;$C$3,"_",_xlfn.IFERROR(VLOOKUP(B129,BAZA_LIBOR_WIBOR_KURS!$C$2:$F$145,4,FALSE),H128))</f>
        <v>3.914</v>
      </c>
      <c r="I129" s="21">
        <f>IF(A129&gt;$C$3,"_",_xlfn.IFERROR(VLOOKUP(B129,BAZA_LIBOR_WIBOR_KURS!$C$2:$F$145,3,FALSE),I128))</f>
        <v>0.0173</v>
      </c>
      <c r="J129" s="21">
        <f t="shared" si="14"/>
        <v>0.02</v>
      </c>
      <c r="K129" s="29">
        <f t="shared" si="9"/>
        <v>0</v>
      </c>
      <c r="L129" s="22">
        <f t="shared" si="15"/>
        <v>953.4</v>
      </c>
      <c r="M129" s="22">
        <f t="shared" si="16"/>
        <v>-953.4</v>
      </c>
      <c r="N129" s="32">
        <f>IF(A129&gt;$C$3,"_",$C$2-SUM($M$11:M129))</f>
        <v>307676.47570846765</v>
      </c>
    </row>
    <row r="130" spans="1:14" ht="12.75">
      <c r="A130" s="18">
        <f t="shared" si="17"/>
        <v>120</v>
      </c>
      <c r="B130" s="20">
        <f t="shared" si="10"/>
        <v>42917</v>
      </c>
      <c r="C130" s="21">
        <f>IF(A130&gt;$C$3,"_",_xlfn.IFERROR(VLOOKUP(B130,BAZA_LIBOR_WIBOR_KURS!$C$2:$F$145,2,FALSE),C129))</f>
        <v>-0.00732</v>
      </c>
      <c r="D130" s="21">
        <f t="shared" si="11"/>
        <v>0.02</v>
      </c>
      <c r="E130" s="28">
        <f t="shared" si="12"/>
        <v>102.99206821690028</v>
      </c>
      <c r="F130" s="28">
        <f t="shared" si="13"/>
        <v>355.33472762638377</v>
      </c>
      <c r="G130" s="31">
        <f>IF(A130&gt;$C$3,"_",$C$8-SUM($F$11:F130))</f>
        <v>97113.49954704265</v>
      </c>
      <c r="H130" s="22">
        <f>IF(A130&gt;$C$3,"_",_xlfn.IFERROR(VLOOKUP(B130,BAZA_LIBOR_WIBOR_KURS!$C$2:$F$145,4,FALSE),H129))</f>
        <v>3.914</v>
      </c>
      <c r="I130" s="21">
        <f>IF(A130&gt;$C$3,"_",_xlfn.IFERROR(VLOOKUP(B130,BAZA_LIBOR_WIBOR_KURS!$C$2:$F$145,3,FALSE),I129))</f>
        <v>0.0173</v>
      </c>
      <c r="J130" s="21">
        <f t="shared" si="14"/>
        <v>0.02</v>
      </c>
      <c r="K130" s="29">
        <f t="shared" si="9"/>
        <v>0</v>
      </c>
      <c r="L130" s="22">
        <f t="shared" si="15"/>
        <v>956.36</v>
      </c>
      <c r="M130" s="22">
        <f t="shared" si="16"/>
        <v>-956.36</v>
      </c>
      <c r="N130" s="32">
        <f>IF(A130&gt;$C$3,"_",$C$2-SUM($M$11:M130))</f>
        <v>308632.83570846764</v>
      </c>
    </row>
    <row r="131" spans="1:14" ht="12.75">
      <c r="A131" s="18">
        <f t="shared" si="17"/>
        <v>121</v>
      </c>
      <c r="B131" s="20">
        <f t="shared" si="10"/>
        <v>42948</v>
      </c>
      <c r="C131" s="21">
        <f>IF(A131&gt;$C$3,"_",_xlfn.IFERROR(VLOOKUP(B131,BAZA_LIBOR_WIBOR_KURS!$C$2:$F$145,2,FALSE),C130))</f>
        <v>-0.00732</v>
      </c>
      <c r="D131" s="21">
        <f t="shared" si="11"/>
        <v>0.02</v>
      </c>
      <c r="E131" s="28">
        <f t="shared" si="12"/>
        <v>102.6165978547084</v>
      </c>
      <c r="F131" s="28">
        <f t="shared" si="13"/>
        <v>355.71019798857566</v>
      </c>
      <c r="G131" s="31">
        <f>IF(A131&gt;$C$3,"_",$C$8-SUM($F$11:F131))</f>
        <v>96757.78934905407</v>
      </c>
      <c r="H131" s="22">
        <f>IF(A131&gt;$C$3,"_",_xlfn.IFERROR(VLOOKUP(B131,BAZA_LIBOR_WIBOR_KURS!$C$2:$F$145,4,FALSE),H130))</f>
        <v>3.914</v>
      </c>
      <c r="I131" s="21">
        <f>IF(A131&gt;$C$3,"_",_xlfn.IFERROR(VLOOKUP(B131,BAZA_LIBOR_WIBOR_KURS!$C$2:$F$145,3,FALSE),I130))</f>
        <v>0.0173</v>
      </c>
      <c r="J131" s="21">
        <f t="shared" si="14"/>
        <v>0.02</v>
      </c>
      <c r="K131" s="29">
        <f t="shared" si="9"/>
        <v>0</v>
      </c>
      <c r="L131" s="22">
        <f t="shared" si="15"/>
        <v>959.33</v>
      </c>
      <c r="M131" s="22">
        <f t="shared" si="16"/>
        <v>-959.33</v>
      </c>
      <c r="N131" s="32">
        <f>IF(A131&gt;$C$3,"_",$C$2-SUM($M$11:M131))</f>
        <v>309592.16570846766</v>
      </c>
    </row>
    <row r="132" spans="1:14" ht="12.75">
      <c r="A132" s="18">
        <f t="shared" si="17"/>
        <v>122</v>
      </c>
      <c r="B132" s="20">
        <f t="shared" si="10"/>
        <v>42979</v>
      </c>
      <c r="C132" s="21">
        <f>IF(A132&gt;$C$3,"_",_xlfn.IFERROR(VLOOKUP(B132,BAZA_LIBOR_WIBOR_KURS!$C$2:$F$145,2,FALSE),C131))</f>
        <v>-0.00732</v>
      </c>
      <c r="D132" s="21">
        <f t="shared" si="11"/>
        <v>0.02</v>
      </c>
      <c r="E132" s="28">
        <f t="shared" si="12"/>
        <v>102.24073074550047</v>
      </c>
      <c r="F132" s="28">
        <f t="shared" si="13"/>
        <v>356.08606509778355</v>
      </c>
      <c r="G132" s="31">
        <f>IF(A132&gt;$C$3,"_",$C$8-SUM($F$11:F132))</f>
        <v>96401.7032839563</v>
      </c>
      <c r="H132" s="22">
        <f>IF(A132&gt;$C$3,"_",_xlfn.IFERROR(VLOOKUP(B132,BAZA_LIBOR_WIBOR_KURS!$C$2:$F$145,4,FALSE),H131))</f>
        <v>3.914</v>
      </c>
      <c r="I132" s="21">
        <f>IF(A132&gt;$C$3,"_",_xlfn.IFERROR(VLOOKUP(B132,BAZA_LIBOR_WIBOR_KURS!$C$2:$F$145,3,FALSE),I131))</f>
        <v>0.0173</v>
      </c>
      <c r="J132" s="21">
        <f t="shared" si="14"/>
        <v>0.02</v>
      </c>
      <c r="K132" s="29">
        <f t="shared" si="9"/>
        <v>0</v>
      </c>
      <c r="L132" s="22">
        <f t="shared" si="15"/>
        <v>962.32</v>
      </c>
      <c r="M132" s="22">
        <f t="shared" si="16"/>
        <v>-962.32</v>
      </c>
      <c r="N132" s="32">
        <f>IF(A132&gt;$C$3,"_",$C$2-SUM($M$11:M132))</f>
        <v>310554.48570846766</v>
      </c>
    </row>
    <row r="133" spans="1:14" ht="12.75">
      <c r="A133" s="18">
        <f t="shared" si="17"/>
        <v>123</v>
      </c>
      <c r="B133" s="20">
        <f t="shared" si="10"/>
        <v>43009</v>
      </c>
      <c r="C133" s="21">
        <f>IF(A133&gt;$C$3,"_",_xlfn.IFERROR(VLOOKUP(B133,BAZA_LIBOR_WIBOR_KURS!$C$2:$F$145,2,FALSE),C132))</f>
        <v>-0.00732</v>
      </c>
      <c r="D133" s="21">
        <f t="shared" si="11"/>
        <v>0.02</v>
      </c>
      <c r="E133" s="28">
        <f t="shared" si="12"/>
        <v>101.86446647004716</v>
      </c>
      <c r="F133" s="28">
        <f t="shared" si="13"/>
        <v>356.4623293732369</v>
      </c>
      <c r="G133" s="31">
        <f>IF(A133&gt;$C$3,"_",$C$8-SUM($F$11:F133))</f>
        <v>96045.24095458306</v>
      </c>
      <c r="H133" s="22">
        <f>IF(A133&gt;$C$3,"_",_xlfn.IFERROR(VLOOKUP(B133,BAZA_LIBOR_WIBOR_KURS!$C$2:$F$145,4,FALSE),H132))</f>
        <v>3.914</v>
      </c>
      <c r="I133" s="21">
        <f>IF(A133&gt;$C$3,"_",_xlfn.IFERROR(VLOOKUP(B133,BAZA_LIBOR_WIBOR_KURS!$C$2:$F$145,3,FALSE),I132))</f>
        <v>0.0173</v>
      </c>
      <c r="J133" s="21">
        <f t="shared" si="14"/>
        <v>0.02</v>
      </c>
      <c r="K133" s="29">
        <f t="shared" si="9"/>
        <v>0</v>
      </c>
      <c r="L133" s="22">
        <f t="shared" si="15"/>
        <v>965.31</v>
      </c>
      <c r="M133" s="22">
        <f t="shared" si="16"/>
        <v>-965.31</v>
      </c>
      <c r="N133" s="32">
        <f>IF(A133&gt;$C$3,"_",$C$2-SUM($M$11:M133))</f>
        <v>311519.79570846766</v>
      </c>
    </row>
    <row r="134" spans="1:14" ht="12.75">
      <c r="A134" s="18">
        <f t="shared" si="17"/>
        <v>124</v>
      </c>
      <c r="B134" s="20">
        <f t="shared" si="10"/>
        <v>43040</v>
      </c>
      <c r="C134" s="21">
        <f>IF(A134&gt;$C$3,"_",_xlfn.IFERROR(VLOOKUP(B134,BAZA_LIBOR_WIBOR_KURS!$C$2:$F$145,2,FALSE),C133))</f>
        <v>-0.00732</v>
      </c>
      <c r="D134" s="21">
        <f t="shared" si="11"/>
        <v>0.02</v>
      </c>
      <c r="E134" s="28">
        <f t="shared" si="12"/>
        <v>101.4878046086761</v>
      </c>
      <c r="F134" s="28">
        <f t="shared" si="13"/>
        <v>356.838991234608</v>
      </c>
      <c r="G134" s="31">
        <f>IF(A134&gt;$C$3,"_",$C$8-SUM($F$11:F134))</f>
        <v>95688.40196334844</v>
      </c>
      <c r="H134" s="22">
        <f>IF(A134&gt;$C$3,"_",_xlfn.IFERROR(VLOOKUP(B134,BAZA_LIBOR_WIBOR_KURS!$C$2:$F$145,4,FALSE),H133))</f>
        <v>3.914</v>
      </c>
      <c r="I134" s="21">
        <f>IF(A134&gt;$C$3,"_",_xlfn.IFERROR(VLOOKUP(B134,BAZA_LIBOR_WIBOR_KURS!$C$2:$F$145,3,FALSE),I133))</f>
        <v>0.0173</v>
      </c>
      <c r="J134" s="21">
        <f t="shared" si="14"/>
        <v>0.02</v>
      </c>
      <c r="K134" s="29">
        <f t="shared" si="9"/>
        <v>0</v>
      </c>
      <c r="L134" s="22">
        <f t="shared" si="15"/>
        <v>968.31</v>
      </c>
      <c r="M134" s="22">
        <f t="shared" si="16"/>
        <v>-968.31</v>
      </c>
      <c r="N134" s="32">
        <f>IF(A134&gt;$C$3,"_",$C$2-SUM($M$11:M134))</f>
        <v>312488.10570846766</v>
      </c>
    </row>
    <row r="135" spans="1:14" ht="12.75">
      <c r="A135" s="18">
        <f t="shared" si="17"/>
        <v>125</v>
      </c>
      <c r="B135" s="20">
        <f t="shared" si="10"/>
        <v>43070</v>
      </c>
      <c r="C135" s="21">
        <f>IF(A135&gt;$C$3,"_",_xlfn.IFERROR(VLOOKUP(B135,BAZA_LIBOR_WIBOR_KURS!$C$2:$F$145,2,FALSE),C134))</f>
        <v>-0.00732</v>
      </c>
      <c r="D135" s="21">
        <f t="shared" si="11"/>
        <v>0.02</v>
      </c>
      <c r="E135" s="28">
        <f t="shared" si="12"/>
        <v>101.11074474127152</v>
      </c>
      <c r="F135" s="28">
        <f t="shared" si="13"/>
        <v>357.21605110201256</v>
      </c>
      <c r="G135" s="31">
        <f>IF(A135&gt;$C$3,"_",$C$8-SUM($F$11:F135))</f>
        <v>95331.18591224644</v>
      </c>
      <c r="H135" s="22">
        <f>IF(A135&gt;$C$3,"_",_xlfn.IFERROR(VLOOKUP(B135,BAZA_LIBOR_WIBOR_KURS!$C$2:$F$145,4,FALSE),H134))</f>
        <v>3.914</v>
      </c>
      <c r="I135" s="21">
        <f>IF(A135&gt;$C$3,"_",_xlfn.IFERROR(VLOOKUP(B135,BAZA_LIBOR_WIBOR_KURS!$C$2:$F$145,3,FALSE),I134))</f>
        <v>0.0173</v>
      </c>
      <c r="J135" s="21">
        <f t="shared" si="14"/>
        <v>0.02</v>
      </c>
      <c r="K135" s="29">
        <f t="shared" si="9"/>
        <v>0</v>
      </c>
      <c r="L135" s="22">
        <f t="shared" si="15"/>
        <v>971.32</v>
      </c>
      <c r="M135" s="22">
        <f t="shared" si="16"/>
        <v>-971.32</v>
      </c>
      <c r="N135" s="32">
        <f>IF(A135&gt;$C$3,"_",$C$2-SUM($M$11:M135))</f>
        <v>313459.42570846766</v>
      </c>
    </row>
    <row r="136" spans="1:14" ht="12.75">
      <c r="A136" s="18">
        <f t="shared" si="17"/>
        <v>126</v>
      </c>
      <c r="B136" s="20">
        <f t="shared" si="10"/>
        <v>43101</v>
      </c>
      <c r="C136" s="21">
        <f>IF(A136&gt;$C$3,"_",_xlfn.IFERROR(VLOOKUP(B136,BAZA_LIBOR_WIBOR_KURS!$C$2:$F$145,2,FALSE),C135))</f>
        <v>-0.00732</v>
      </c>
      <c r="D136" s="21">
        <f t="shared" si="11"/>
        <v>0.02</v>
      </c>
      <c r="E136" s="28">
        <f t="shared" si="12"/>
        <v>100.73328644727374</v>
      </c>
      <c r="F136" s="28">
        <f t="shared" si="13"/>
        <v>357.59350939601035</v>
      </c>
      <c r="G136" s="31">
        <f>IF(A136&gt;$C$3,"_",$C$8-SUM($F$11:F136))</f>
        <v>94973.59240285042</v>
      </c>
      <c r="H136" s="22">
        <f>IF(A136&gt;$C$3,"_",_xlfn.IFERROR(VLOOKUP(B136,BAZA_LIBOR_WIBOR_KURS!$C$2:$F$145,4,FALSE),H135))</f>
        <v>3.914</v>
      </c>
      <c r="I136" s="21">
        <f>IF(A136&gt;$C$3,"_",_xlfn.IFERROR(VLOOKUP(B136,BAZA_LIBOR_WIBOR_KURS!$C$2:$F$145,3,FALSE),I135))</f>
        <v>0.0173</v>
      </c>
      <c r="J136" s="21">
        <f t="shared" si="14"/>
        <v>0.02</v>
      </c>
      <c r="K136" s="29">
        <f t="shared" si="9"/>
        <v>0</v>
      </c>
      <c r="L136" s="22">
        <f t="shared" si="15"/>
        <v>974.34</v>
      </c>
      <c r="M136" s="22">
        <f t="shared" si="16"/>
        <v>-974.34</v>
      </c>
      <c r="N136" s="32">
        <f>IF(A136&gt;$C$3,"_",$C$2-SUM($M$11:M136))</f>
        <v>314433.76570846763</v>
      </c>
    </row>
    <row r="137" spans="1:14" ht="12.75">
      <c r="A137" s="18">
        <f t="shared" si="17"/>
        <v>127</v>
      </c>
      <c r="B137" s="20">
        <f t="shared" si="10"/>
        <v>43132</v>
      </c>
      <c r="C137" s="21">
        <f>IF(A137&gt;$C$3,"_",_xlfn.IFERROR(VLOOKUP(B137,BAZA_LIBOR_WIBOR_KURS!$C$2:$F$145,2,FALSE),C136))</f>
        <v>-0.00732</v>
      </c>
      <c r="D137" s="21">
        <f t="shared" si="11"/>
        <v>0.02</v>
      </c>
      <c r="E137" s="28">
        <f t="shared" si="12"/>
        <v>100.35542930567861</v>
      </c>
      <c r="F137" s="28">
        <f t="shared" si="13"/>
        <v>357.97136653760543</v>
      </c>
      <c r="G137" s="31">
        <f>IF(A137&gt;$C$3,"_",$C$8-SUM($F$11:F137))</f>
        <v>94615.62103631283</v>
      </c>
      <c r="H137" s="22">
        <f>IF(A137&gt;$C$3,"_",_xlfn.IFERROR(VLOOKUP(B137,BAZA_LIBOR_WIBOR_KURS!$C$2:$F$145,4,FALSE),H136))</f>
        <v>3.914</v>
      </c>
      <c r="I137" s="21">
        <f>IF(A137&gt;$C$3,"_",_xlfn.IFERROR(VLOOKUP(B137,BAZA_LIBOR_WIBOR_KURS!$C$2:$F$145,3,FALSE),I136))</f>
        <v>0.0173</v>
      </c>
      <c r="J137" s="21">
        <f t="shared" si="14"/>
        <v>0.02</v>
      </c>
      <c r="K137" s="29">
        <f t="shared" si="9"/>
        <v>0</v>
      </c>
      <c r="L137" s="22">
        <f t="shared" si="15"/>
        <v>977.36</v>
      </c>
      <c r="M137" s="22">
        <f t="shared" si="16"/>
        <v>-977.36</v>
      </c>
      <c r="N137" s="32">
        <f>IF(A137&gt;$C$3,"_",$C$2-SUM($M$11:M137))</f>
        <v>315411.1257084676</v>
      </c>
    </row>
    <row r="138" spans="1:14" ht="12.75">
      <c r="A138" s="18">
        <f t="shared" si="17"/>
        <v>128</v>
      </c>
      <c r="B138" s="20">
        <f t="shared" si="10"/>
        <v>43160</v>
      </c>
      <c r="C138" s="21">
        <f>IF(A138&gt;$C$3,"_",_xlfn.IFERROR(VLOOKUP(B138,BAZA_LIBOR_WIBOR_KURS!$C$2:$F$145,2,FALSE),C137))</f>
        <v>-0.00732</v>
      </c>
      <c r="D138" s="21">
        <f t="shared" si="11"/>
        <v>0.02</v>
      </c>
      <c r="E138" s="28">
        <f t="shared" si="12"/>
        <v>99.97717289503723</v>
      </c>
      <c r="F138" s="28">
        <f t="shared" si="13"/>
        <v>358.34962294824686</v>
      </c>
      <c r="G138" s="31">
        <f>IF(A138&gt;$C$3,"_",$C$8-SUM($F$11:F138))</f>
        <v>94257.27141336458</v>
      </c>
      <c r="H138" s="22">
        <f>IF(A138&gt;$C$3,"_",_xlfn.IFERROR(VLOOKUP(B138,BAZA_LIBOR_WIBOR_KURS!$C$2:$F$145,4,FALSE),H137))</f>
        <v>3.914</v>
      </c>
      <c r="I138" s="21">
        <f>IF(A138&gt;$C$3,"_",_xlfn.IFERROR(VLOOKUP(B138,BAZA_LIBOR_WIBOR_KURS!$C$2:$F$145,3,FALSE),I137))</f>
        <v>0.0173</v>
      </c>
      <c r="J138" s="21">
        <f t="shared" si="14"/>
        <v>0.02</v>
      </c>
      <c r="K138" s="29">
        <f t="shared" si="9"/>
        <v>0</v>
      </c>
      <c r="L138" s="22">
        <f t="shared" si="15"/>
        <v>980.4</v>
      </c>
      <c r="M138" s="22">
        <f t="shared" si="16"/>
        <v>-980.4</v>
      </c>
      <c r="N138" s="32">
        <f>IF(A138&gt;$C$3,"_",$C$2-SUM($M$11:M138))</f>
        <v>316391.52570846764</v>
      </c>
    </row>
    <row r="139" spans="1:14" ht="12.75">
      <c r="A139" s="18">
        <f t="shared" si="17"/>
        <v>129</v>
      </c>
      <c r="B139" s="20">
        <f t="shared" si="10"/>
        <v>43191</v>
      </c>
      <c r="C139" s="21">
        <f>IF(A139&gt;$C$3,"_",_xlfn.IFERROR(VLOOKUP(B139,BAZA_LIBOR_WIBOR_KURS!$C$2:$F$145,2,FALSE),C138))</f>
        <v>-0.00732</v>
      </c>
      <c r="D139" s="21">
        <f t="shared" si="11"/>
        <v>0.02</v>
      </c>
      <c r="E139" s="28">
        <f t="shared" si="12"/>
        <v>99.59851679345525</v>
      </c>
      <c r="F139" s="28">
        <f t="shared" si="13"/>
        <v>358.72827904982887</v>
      </c>
      <c r="G139" s="31">
        <f>IF(A139&gt;$C$3,"_",$C$8-SUM($F$11:F139))</f>
        <v>93898.54313431475</v>
      </c>
      <c r="H139" s="22">
        <f>IF(A139&gt;$C$3,"_",_xlfn.IFERROR(VLOOKUP(B139,BAZA_LIBOR_WIBOR_KURS!$C$2:$F$145,4,FALSE),H138))</f>
        <v>3.914</v>
      </c>
      <c r="I139" s="21">
        <f>IF(A139&gt;$C$3,"_",_xlfn.IFERROR(VLOOKUP(B139,BAZA_LIBOR_WIBOR_KURS!$C$2:$F$145,3,FALSE),I138))</f>
        <v>0.0173</v>
      </c>
      <c r="J139" s="21">
        <f t="shared" si="14"/>
        <v>0.02</v>
      </c>
      <c r="K139" s="29">
        <f aca="true" t="shared" si="18" ref="K139:K202">IF(A139&gt;$C$3,"_",IF(B139&gt;$F$4,0,H139*(E139+F139)))</f>
        <v>0</v>
      </c>
      <c r="L139" s="22">
        <f t="shared" si="15"/>
        <v>983.45</v>
      </c>
      <c r="M139" s="22">
        <f t="shared" si="16"/>
        <v>-983.45</v>
      </c>
      <c r="N139" s="32">
        <f>IF(A139&gt;$C$3,"_",$C$2-SUM($M$11:M139))</f>
        <v>317374.97570846765</v>
      </c>
    </row>
    <row r="140" spans="1:14" ht="12.75">
      <c r="A140" s="18">
        <f t="shared" si="17"/>
        <v>130</v>
      </c>
      <c r="B140" s="20">
        <f aca="true" t="shared" si="19" ref="B140:B203">IF(A140&gt;$C$3,"_",DATE(YEAR(B139),MONTH(B139)+1,1))</f>
        <v>43221</v>
      </c>
      <c r="C140" s="21">
        <f>IF(A140&gt;$C$3,"_",_xlfn.IFERROR(VLOOKUP(B140,BAZA_LIBOR_WIBOR_KURS!$C$2:$F$145,2,FALSE),C139))</f>
        <v>-0.00732</v>
      </c>
      <c r="D140" s="21">
        <f aca="true" t="shared" si="20" ref="D140:D203">IF(A140&gt;$C$3,"_",D139)</f>
        <v>0.02</v>
      </c>
      <c r="E140" s="28">
        <f aca="true" t="shared" si="21" ref="E140:E203">IF(A140&gt;$C$3,"_",IPMT((C140+D140)/12,1,$C$3-A139,-G139))</f>
        <v>99.21946057859259</v>
      </c>
      <c r="F140" s="28">
        <f aca="true" t="shared" si="22" ref="F140:F203">IF(A140&gt;$C$3,"_",PPMT((C140+D140)/12,1,$C$3-A139,-G139))</f>
        <v>359.1073352646916</v>
      </c>
      <c r="G140" s="31">
        <f>IF(A140&gt;$C$3,"_",$C$8-SUM($F$11:F140))</f>
        <v>93539.43579905006</v>
      </c>
      <c r="H140" s="22">
        <f>IF(A140&gt;$C$3,"_",_xlfn.IFERROR(VLOOKUP(B140,BAZA_LIBOR_WIBOR_KURS!$C$2:$F$145,4,FALSE),H139))</f>
        <v>3.914</v>
      </c>
      <c r="I140" s="21">
        <f>IF(A140&gt;$C$3,"_",_xlfn.IFERROR(VLOOKUP(B140,BAZA_LIBOR_WIBOR_KURS!$C$2:$F$145,3,FALSE),I139))</f>
        <v>0.0173</v>
      </c>
      <c r="J140" s="21">
        <f aca="true" t="shared" si="23" ref="J140:J203">IF(A140&gt;$C$3,"_",J139)</f>
        <v>0.02</v>
      </c>
      <c r="K140" s="29">
        <f t="shared" si="18"/>
        <v>0</v>
      </c>
      <c r="L140" s="22">
        <f aca="true" t="shared" si="24" ref="L140:L203">IF(A140&gt;$C$3,"_",IF(N139&lt;0,0,ROUND(N139*(I140+J140)/12,2)))</f>
        <v>986.51</v>
      </c>
      <c r="M140" s="22">
        <f aca="true" t="shared" si="25" ref="M140:M203">_xlfn.IFERROR(K140-L140,"_")</f>
        <v>-986.51</v>
      </c>
      <c r="N140" s="32">
        <f>IF(A140&gt;$C$3,"_",$C$2-SUM($M$11:M140))</f>
        <v>318361.48570846766</v>
      </c>
    </row>
    <row r="141" spans="1:14" ht="12.75">
      <c r="A141" s="18">
        <f aca="true" t="shared" si="26" ref="A141:A204">A140+1</f>
        <v>131</v>
      </c>
      <c r="B141" s="20">
        <f t="shared" si="19"/>
        <v>43252</v>
      </c>
      <c r="C141" s="21">
        <f>IF(A141&gt;$C$3,"_",_xlfn.IFERROR(VLOOKUP(B141,BAZA_LIBOR_WIBOR_KURS!$C$2:$F$145,2,FALSE),C140))</f>
        <v>-0.00732</v>
      </c>
      <c r="D141" s="21">
        <f t="shared" si="20"/>
        <v>0.02</v>
      </c>
      <c r="E141" s="28">
        <f t="shared" si="21"/>
        <v>98.8400038276629</v>
      </c>
      <c r="F141" s="28">
        <f t="shared" si="22"/>
        <v>359.48679201562123</v>
      </c>
      <c r="G141" s="31">
        <f>IF(A141&gt;$C$3,"_",$C$8-SUM($F$11:F141))</f>
        <v>93179.94900703443</v>
      </c>
      <c r="H141" s="22">
        <f>IF(A141&gt;$C$3,"_",_xlfn.IFERROR(VLOOKUP(B141,BAZA_LIBOR_WIBOR_KURS!$C$2:$F$145,4,FALSE),H140))</f>
        <v>3.914</v>
      </c>
      <c r="I141" s="21">
        <f>IF(A141&gt;$C$3,"_",_xlfn.IFERROR(VLOOKUP(B141,BAZA_LIBOR_WIBOR_KURS!$C$2:$F$145,3,FALSE),I140))</f>
        <v>0.0173</v>
      </c>
      <c r="J141" s="21">
        <f t="shared" si="23"/>
        <v>0.02</v>
      </c>
      <c r="K141" s="29">
        <f t="shared" si="18"/>
        <v>0</v>
      </c>
      <c r="L141" s="22">
        <f t="shared" si="24"/>
        <v>989.57</v>
      </c>
      <c r="M141" s="22">
        <f t="shared" si="25"/>
        <v>-989.57</v>
      </c>
      <c r="N141" s="32">
        <f>IF(A141&gt;$C$3,"_",$C$2-SUM($M$11:M141))</f>
        <v>319351.0557084676</v>
      </c>
    </row>
    <row r="142" spans="1:14" ht="12.75">
      <c r="A142" s="18">
        <f t="shared" si="26"/>
        <v>132</v>
      </c>
      <c r="B142" s="20">
        <f t="shared" si="19"/>
        <v>43282</v>
      </c>
      <c r="C142" s="21">
        <f>IF(A142&gt;$C$3,"_",_xlfn.IFERROR(VLOOKUP(B142,BAZA_LIBOR_WIBOR_KURS!$C$2:$F$145,2,FALSE),C141))</f>
        <v>-0.00732</v>
      </c>
      <c r="D142" s="21">
        <f t="shared" si="20"/>
        <v>0.02</v>
      </c>
      <c r="E142" s="28">
        <f t="shared" si="21"/>
        <v>98.46014611743306</v>
      </c>
      <c r="F142" s="28">
        <f t="shared" si="22"/>
        <v>359.866649725851</v>
      </c>
      <c r="G142" s="31">
        <f>IF(A142&gt;$C$3,"_",$C$8-SUM($F$11:F142))</f>
        <v>92820.08235730858</v>
      </c>
      <c r="H142" s="22">
        <f>IF(A142&gt;$C$3,"_",_xlfn.IFERROR(VLOOKUP(B142,BAZA_LIBOR_WIBOR_KURS!$C$2:$F$145,4,FALSE),H141))</f>
        <v>3.914</v>
      </c>
      <c r="I142" s="21">
        <f>IF(A142&gt;$C$3,"_",_xlfn.IFERROR(VLOOKUP(B142,BAZA_LIBOR_WIBOR_KURS!$C$2:$F$145,3,FALSE),I141))</f>
        <v>0.0173</v>
      </c>
      <c r="J142" s="21">
        <f t="shared" si="23"/>
        <v>0.02</v>
      </c>
      <c r="K142" s="29">
        <f t="shared" si="18"/>
        <v>0</v>
      </c>
      <c r="L142" s="22">
        <f t="shared" si="24"/>
        <v>992.65</v>
      </c>
      <c r="M142" s="22">
        <f t="shared" si="25"/>
        <v>-992.65</v>
      </c>
      <c r="N142" s="32">
        <f>IF(A142&gt;$C$3,"_",$C$2-SUM($M$11:M142))</f>
        <v>320343.70570846763</v>
      </c>
    </row>
    <row r="143" spans="1:14" ht="12.75">
      <c r="A143" s="18">
        <f t="shared" si="26"/>
        <v>133</v>
      </c>
      <c r="B143" s="20">
        <f t="shared" si="19"/>
        <v>43313</v>
      </c>
      <c r="C143" s="21">
        <f>IF(A143&gt;$C$3,"_",_xlfn.IFERROR(VLOOKUP(B143,BAZA_LIBOR_WIBOR_KURS!$C$2:$F$145,2,FALSE),C142))</f>
        <v>-0.00732</v>
      </c>
      <c r="D143" s="21">
        <f t="shared" si="20"/>
        <v>0.02</v>
      </c>
      <c r="E143" s="28">
        <f t="shared" si="21"/>
        <v>98.07988702422273</v>
      </c>
      <c r="F143" s="28">
        <f t="shared" si="22"/>
        <v>360.24690881906133</v>
      </c>
      <c r="G143" s="31">
        <f>IF(A143&gt;$C$3,"_",$C$8-SUM($F$11:F143))</f>
        <v>92459.83544848952</v>
      </c>
      <c r="H143" s="22">
        <f>IF(A143&gt;$C$3,"_",_xlfn.IFERROR(VLOOKUP(B143,BAZA_LIBOR_WIBOR_KURS!$C$2:$F$145,4,FALSE),H142))</f>
        <v>3.914</v>
      </c>
      <c r="I143" s="21">
        <f>IF(A143&gt;$C$3,"_",_xlfn.IFERROR(VLOOKUP(B143,BAZA_LIBOR_WIBOR_KURS!$C$2:$F$145,3,FALSE),I142))</f>
        <v>0.0173</v>
      </c>
      <c r="J143" s="21">
        <f t="shared" si="23"/>
        <v>0.02</v>
      </c>
      <c r="K143" s="29">
        <f t="shared" si="18"/>
        <v>0</v>
      </c>
      <c r="L143" s="22">
        <f t="shared" si="24"/>
        <v>995.74</v>
      </c>
      <c r="M143" s="22">
        <f t="shared" si="25"/>
        <v>-995.74</v>
      </c>
      <c r="N143" s="32">
        <f>IF(A143&gt;$C$3,"_",$C$2-SUM($M$11:M143))</f>
        <v>321339.4457084676</v>
      </c>
    </row>
    <row r="144" spans="1:14" ht="12.75">
      <c r="A144" s="18">
        <f t="shared" si="26"/>
        <v>134</v>
      </c>
      <c r="B144" s="20">
        <f t="shared" si="19"/>
        <v>43344</v>
      </c>
      <c r="C144" s="21">
        <f>IF(A144&gt;$C$3,"_",_xlfn.IFERROR(VLOOKUP(B144,BAZA_LIBOR_WIBOR_KURS!$C$2:$F$145,2,FALSE),C143))</f>
        <v>-0.00732</v>
      </c>
      <c r="D144" s="21">
        <f t="shared" si="20"/>
        <v>0.02</v>
      </c>
      <c r="E144" s="28">
        <f t="shared" si="21"/>
        <v>97.69922612390393</v>
      </c>
      <c r="F144" s="28">
        <f t="shared" si="22"/>
        <v>360.6275697193802</v>
      </c>
      <c r="G144" s="31">
        <f>IF(A144&gt;$C$3,"_",$C$8-SUM($F$11:F144))</f>
        <v>92099.20787877013</v>
      </c>
      <c r="H144" s="22">
        <f>IF(A144&gt;$C$3,"_",_xlfn.IFERROR(VLOOKUP(B144,BAZA_LIBOR_WIBOR_KURS!$C$2:$F$145,4,FALSE),H143))</f>
        <v>3.914</v>
      </c>
      <c r="I144" s="21">
        <f>IF(A144&gt;$C$3,"_",_xlfn.IFERROR(VLOOKUP(B144,BAZA_LIBOR_WIBOR_KURS!$C$2:$F$145,3,FALSE),I143))</f>
        <v>0.0173</v>
      </c>
      <c r="J144" s="21">
        <f t="shared" si="23"/>
        <v>0.02</v>
      </c>
      <c r="K144" s="29">
        <f t="shared" si="18"/>
        <v>0</v>
      </c>
      <c r="L144" s="22">
        <f t="shared" si="24"/>
        <v>998.83</v>
      </c>
      <c r="M144" s="22">
        <f t="shared" si="25"/>
        <v>-998.83</v>
      </c>
      <c r="N144" s="32">
        <f>IF(A144&gt;$C$3,"_",$C$2-SUM($M$11:M144))</f>
        <v>322338.27570846764</v>
      </c>
    </row>
    <row r="145" spans="1:14" ht="12.75">
      <c r="A145" s="18">
        <f t="shared" si="26"/>
        <v>135</v>
      </c>
      <c r="B145" s="20">
        <f t="shared" si="19"/>
        <v>43374</v>
      </c>
      <c r="C145" s="21">
        <f>IF(A145&gt;$C$3,"_",_xlfn.IFERROR(VLOOKUP(B145,BAZA_LIBOR_WIBOR_KURS!$C$2:$F$145,2,FALSE),C144))</f>
        <v>-0.00732</v>
      </c>
      <c r="D145" s="21">
        <f t="shared" si="20"/>
        <v>0.02</v>
      </c>
      <c r="E145" s="28">
        <f t="shared" si="21"/>
        <v>97.31816299190044</v>
      </c>
      <c r="F145" s="28">
        <f t="shared" si="22"/>
        <v>361.00863285138354</v>
      </c>
      <c r="G145" s="31">
        <f>IF(A145&gt;$C$3,"_",$C$8-SUM($F$11:F145))</f>
        <v>91738.19924591875</v>
      </c>
      <c r="H145" s="22">
        <f>IF(A145&gt;$C$3,"_",_xlfn.IFERROR(VLOOKUP(B145,BAZA_LIBOR_WIBOR_KURS!$C$2:$F$145,4,FALSE),H144))</f>
        <v>3.914</v>
      </c>
      <c r="I145" s="21">
        <f>IF(A145&gt;$C$3,"_",_xlfn.IFERROR(VLOOKUP(B145,BAZA_LIBOR_WIBOR_KURS!$C$2:$F$145,3,FALSE),I144))</f>
        <v>0.0173</v>
      </c>
      <c r="J145" s="21">
        <f t="shared" si="23"/>
        <v>0.02</v>
      </c>
      <c r="K145" s="29">
        <f t="shared" si="18"/>
        <v>0</v>
      </c>
      <c r="L145" s="22">
        <f t="shared" si="24"/>
        <v>1001.93</v>
      </c>
      <c r="M145" s="22">
        <f t="shared" si="25"/>
        <v>-1001.93</v>
      </c>
      <c r="N145" s="32">
        <f>IF(A145&gt;$C$3,"_",$C$2-SUM($M$11:M145))</f>
        <v>323340.20570846763</v>
      </c>
    </row>
    <row r="146" spans="1:14" ht="12.75">
      <c r="A146" s="18">
        <f t="shared" si="26"/>
        <v>136</v>
      </c>
      <c r="B146" s="20">
        <f t="shared" si="19"/>
        <v>43405</v>
      </c>
      <c r="C146" s="21">
        <f>IF(A146&gt;$C$3,"_",_xlfn.IFERROR(VLOOKUP(B146,BAZA_LIBOR_WIBOR_KURS!$C$2:$F$145,2,FALSE),C145))</f>
        <v>-0.00732</v>
      </c>
      <c r="D146" s="21">
        <f t="shared" si="20"/>
        <v>0.02</v>
      </c>
      <c r="E146" s="28">
        <f t="shared" si="21"/>
        <v>96.93669720318748</v>
      </c>
      <c r="F146" s="28">
        <f t="shared" si="22"/>
        <v>361.39009864009654</v>
      </c>
      <c r="G146" s="31">
        <f>IF(A146&gt;$C$3,"_",$C$8-SUM($F$11:F146))</f>
        <v>91376.80914727866</v>
      </c>
      <c r="H146" s="22">
        <f>IF(A146&gt;$C$3,"_",_xlfn.IFERROR(VLOOKUP(B146,BAZA_LIBOR_WIBOR_KURS!$C$2:$F$145,4,FALSE),H145))</f>
        <v>3.914</v>
      </c>
      <c r="I146" s="21">
        <f>IF(A146&gt;$C$3,"_",_xlfn.IFERROR(VLOOKUP(B146,BAZA_LIBOR_WIBOR_KURS!$C$2:$F$145,3,FALSE),I145))</f>
        <v>0.0173</v>
      </c>
      <c r="J146" s="21">
        <f t="shared" si="23"/>
        <v>0.02</v>
      </c>
      <c r="K146" s="29">
        <f t="shared" si="18"/>
        <v>0</v>
      </c>
      <c r="L146" s="22">
        <f t="shared" si="24"/>
        <v>1005.05</v>
      </c>
      <c r="M146" s="22">
        <f t="shared" si="25"/>
        <v>-1005.05</v>
      </c>
      <c r="N146" s="32">
        <f>IF(A146&gt;$C$3,"_",$C$2-SUM($M$11:M146))</f>
        <v>324345.2557084676</v>
      </c>
    </row>
    <row r="147" spans="1:14" ht="12.75">
      <c r="A147" s="18">
        <f t="shared" si="26"/>
        <v>137</v>
      </c>
      <c r="B147" s="20">
        <f t="shared" si="19"/>
        <v>43435</v>
      </c>
      <c r="C147" s="21">
        <f>IF(A147&gt;$C$3,"_",_xlfn.IFERROR(VLOOKUP(B147,BAZA_LIBOR_WIBOR_KURS!$C$2:$F$145,2,FALSE),C146))</f>
        <v>-0.00732</v>
      </c>
      <c r="D147" s="21">
        <f t="shared" si="20"/>
        <v>0.02</v>
      </c>
      <c r="E147" s="28">
        <f t="shared" si="21"/>
        <v>96.55482833229112</v>
      </c>
      <c r="F147" s="28">
        <f t="shared" si="22"/>
        <v>361.771967510993</v>
      </c>
      <c r="G147" s="31">
        <f>IF(A147&gt;$C$3,"_",$C$8-SUM($F$11:F147))</f>
        <v>91015.03717976766</v>
      </c>
      <c r="H147" s="22">
        <f>IF(A147&gt;$C$3,"_",_xlfn.IFERROR(VLOOKUP(B147,BAZA_LIBOR_WIBOR_KURS!$C$2:$F$145,4,FALSE),H146))</f>
        <v>3.914</v>
      </c>
      <c r="I147" s="21">
        <f>IF(A147&gt;$C$3,"_",_xlfn.IFERROR(VLOOKUP(B147,BAZA_LIBOR_WIBOR_KURS!$C$2:$F$145,3,FALSE),I146))</f>
        <v>0.0173</v>
      </c>
      <c r="J147" s="21">
        <f t="shared" si="23"/>
        <v>0.02</v>
      </c>
      <c r="K147" s="29">
        <f t="shared" si="18"/>
        <v>0</v>
      </c>
      <c r="L147" s="22">
        <f t="shared" si="24"/>
        <v>1008.17</v>
      </c>
      <c r="M147" s="22">
        <f t="shared" si="25"/>
        <v>-1008.17</v>
      </c>
      <c r="N147" s="32">
        <f>IF(A147&gt;$C$3,"_",$C$2-SUM($M$11:M147))</f>
        <v>325353.42570846766</v>
      </c>
    </row>
    <row r="148" spans="1:14" ht="12.75">
      <c r="A148" s="18">
        <f t="shared" si="26"/>
        <v>138</v>
      </c>
      <c r="B148" s="20">
        <f t="shared" si="19"/>
        <v>43466</v>
      </c>
      <c r="C148" s="21">
        <f>IF(A148&gt;$C$3,"_",_xlfn.IFERROR(VLOOKUP(B148,BAZA_LIBOR_WIBOR_KURS!$C$2:$F$145,2,FALSE),C147))</f>
        <v>-0.00732</v>
      </c>
      <c r="D148" s="21">
        <f t="shared" si="20"/>
        <v>0.02</v>
      </c>
      <c r="E148" s="28">
        <f t="shared" si="21"/>
        <v>96.17255595328783</v>
      </c>
      <c r="F148" s="28">
        <f t="shared" si="22"/>
        <v>362.15423988999623</v>
      </c>
      <c r="G148" s="31">
        <f>IF(A148&gt;$C$3,"_",$C$8-SUM($F$11:F148))</f>
        <v>90652.88293987766</v>
      </c>
      <c r="H148" s="22">
        <f>IF(A148&gt;$C$3,"_",_xlfn.IFERROR(VLOOKUP(B148,BAZA_LIBOR_WIBOR_KURS!$C$2:$F$145,4,FALSE),H147))</f>
        <v>3.914</v>
      </c>
      <c r="I148" s="21">
        <f>IF(A148&gt;$C$3,"_",_xlfn.IFERROR(VLOOKUP(B148,BAZA_LIBOR_WIBOR_KURS!$C$2:$F$145,3,FALSE),I147))</f>
        <v>0.0173</v>
      </c>
      <c r="J148" s="21">
        <f t="shared" si="23"/>
        <v>0.02</v>
      </c>
      <c r="K148" s="29">
        <f t="shared" si="18"/>
        <v>0</v>
      </c>
      <c r="L148" s="22">
        <f t="shared" si="24"/>
        <v>1011.31</v>
      </c>
      <c r="M148" s="22">
        <f t="shared" si="25"/>
        <v>-1011.31</v>
      </c>
      <c r="N148" s="32">
        <f>IF(A148&gt;$C$3,"_",$C$2-SUM($M$11:M148))</f>
        <v>326364.73570846766</v>
      </c>
    </row>
    <row r="149" spans="1:14" ht="12.75">
      <c r="A149" s="18">
        <f t="shared" si="26"/>
        <v>139</v>
      </c>
      <c r="B149" s="20">
        <f t="shared" si="19"/>
        <v>43497</v>
      </c>
      <c r="C149" s="21">
        <f>IF(A149&gt;$C$3,"_",_xlfn.IFERROR(VLOOKUP(B149,BAZA_LIBOR_WIBOR_KURS!$C$2:$F$145,2,FALSE),C148))</f>
        <v>-0.00732</v>
      </c>
      <c r="D149" s="21">
        <f t="shared" si="20"/>
        <v>0.02</v>
      </c>
      <c r="E149" s="28">
        <f t="shared" si="21"/>
        <v>95.78987963980406</v>
      </c>
      <c r="F149" s="28">
        <f t="shared" si="22"/>
        <v>362.53691620347996</v>
      </c>
      <c r="G149" s="31">
        <f>IF(A149&gt;$C$3,"_",$C$8-SUM($F$11:F149))</f>
        <v>90290.34602367418</v>
      </c>
      <c r="H149" s="22">
        <f>IF(A149&gt;$C$3,"_",_xlfn.IFERROR(VLOOKUP(B149,BAZA_LIBOR_WIBOR_KURS!$C$2:$F$145,4,FALSE),H148))</f>
        <v>3.914</v>
      </c>
      <c r="I149" s="21">
        <f>IF(A149&gt;$C$3,"_",_xlfn.IFERROR(VLOOKUP(B149,BAZA_LIBOR_WIBOR_KURS!$C$2:$F$145,3,FALSE),I148))</f>
        <v>0.0173</v>
      </c>
      <c r="J149" s="21">
        <f t="shared" si="23"/>
        <v>0.02</v>
      </c>
      <c r="K149" s="29">
        <f t="shared" si="18"/>
        <v>0</v>
      </c>
      <c r="L149" s="22">
        <f t="shared" si="24"/>
        <v>1014.45</v>
      </c>
      <c r="M149" s="22">
        <f t="shared" si="25"/>
        <v>-1014.45</v>
      </c>
      <c r="N149" s="32">
        <f>IF(A149&gt;$C$3,"_",$C$2-SUM($M$11:M149))</f>
        <v>327379.1857084676</v>
      </c>
    </row>
    <row r="150" spans="1:14" ht="12.75">
      <c r="A150" s="18">
        <f t="shared" si="26"/>
        <v>140</v>
      </c>
      <c r="B150" s="20">
        <f t="shared" si="19"/>
        <v>43525</v>
      </c>
      <c r="C150" s="21">
        <f>IF(A150&gt;$C$3,"_",_xlfn.IFERROR(VLOOKUP(B150,BAZA_LIBOR_WIBOR_KURS!$C$2:$F$145,2,FALSE),C149))</f>
        <v>-0.00732</v>
      </c>
      <c r="D150" s="21">
        <f t="shared" si="20"/>
        <v>0.02</v>
      </c>
      <c r="E150" s="28">
        <f t="shared" si="21"/>
        <v>95.40679896501572</v>
      </c>
      <c r="F150" s="28">
        <f t="shared" si="22"/>
        <v>362.9199968782683</v>
      </c>
      <c r="G150" s="31">
        <f>IF(A150&gt;$C$3,"_",$C$8-SUM($F$11:F150))</f>
        <v>89927.42602679592</v>
      </c>
      <c r="H150" s="22">
        <f>IF(A150&gt;$C$3,"_",_xlfn.IFERROR(VLOOKUP(B150,BAZA_LIBOR_WIBOR_KURS!$C$2:$F$145,4,FALSE),H149))</f>
        <v>3.914</v>
      </c>
      <c r="I150" s="21">
        <f>IF(A150&gt;$C$3,"_",_xlfn.IFERROR(VLOOKUP(B150,BAZA_LIBOR_WIBOR_KURS!$C$2:$F$145,3,FALSE),I149))</f>
        <v>0.0173</v>
      </c>
      <c r="J150" s="21">
        <f t="shared" si="23"/>
        <v>0.02</v>
      </c>
      <c r="K150" s="29">
        <f t="shared" si="18"/>
        <v>0</v>
      </c>
      <c r="L150" s="22">
        <f t="shared" si="24"/>
        <v>1017.6</v>
      </c>
      <c r="M150" s="22">
        <f t="shared" si="25"/>
        <v>-1017.6</v>
      </c>
      <c r="N150" s="32">
        <f>IF(A150&gt;$C$3,"_",$C$2-SUM($M$11:M150))</f>
        <v>328396.78570846765</v>
      </c>
    </row>
    <row r="151" spans="1:14" ht="12.75">
      <c r="A151" s="18">
        <f t="shared" si="26"/>
        <v>141</v>
      </c>
      <c r="B151" s="20">
        <f t="shared" si="19"/>
        <v>43556</v>
      </c>
      <c r="C151" s="21">
        <f>IF(A151&gt;$C$3,"_",_xlfn.IFERROR(VLOOKUP(B151,BAZA_LIBOR_WIBOR_KURS!$C$2:$F$145,2,FALSE),C150))</f>
        <v>-0.00732</v>
      </c>
      <c r="D151" s="21">
        <f t="shared" si="20"/>
        <v>0.02</v>
      </c>
      <c r="E151" s="28">
        <f t="shared" si="21"/>
        <v>95.02331350164769</v>
      </c>
      <c r="F151" s="28">
        <f t="shared" si="22"/>
        <v>363.3034823416364</v>
      </c>
      <c r="G151" s="31">
        <f>IF(A151&gt;$C$3,"_",$C$8-SUM($F$11:F151))</f>
        <v>89564.12254445428</v>
      </c>
      <c r="H151" s="22">
        <f>IF(A151&gt;$C$3,"_",_xlfn.IFERROR(VLOOKUP(B151,BAZA_LIBOR_WIBOR_KURS!$C$2:$F$145,4,FALSE),H150))</f>
        <v>3.914</v>
      </c>
      <c r="I151" s="21">
        <f>IF(A151&gt;$C$3,"_",_xlfn.IFERROR(VLOOKUP(B151,BAZA_LIBOR_WIBOR_KURS!$C$2:$F$145,3,FALSE),I150))</f>
        <v>0.0173</v>
      </c>
      <c r="J151" s="21">
        <f t="shared" si="23"/>
        <v>0.02</v>
      </c>
      <c r="K151" s="29">
        <f t="shared" si="18"/>
        <v>0</v>
      </c>
      <c r="L151" s="22">
        <f t="shared" si="24"/>
        <v>1020.77</v>
      </c>
      <c r="M151" s="22">
        <f t="shared" si="25"/>
        <v>-1020.77</v>
      </c>
      <c r="N151" s="32">
        <f>IF(A151&gt;$C$3,"_",$C$2-SUM($M$11:M151))</f>
        <v>329417.55570846767</v>
      </c>
    </row>
    <row r="152" spans="1:14" ht="12.75">
      <c r="A152" s="18">
        <f t="shared" si="26"/>
        <v>142</v>
      </c>
      <c r="B152" s="20">
        <f t="shared" si="19"/>
        <v>43586</v>
      </c>
      <c r="C152" s="21">
        <f>IF(A152&gt;$C$3,"_",_xlfn.IFERROR(VLOOKUP(B152,BAZA_LIBOR_WIBOR_KURS!$C$2:$F$145,2,FALSE),C151))</f>
        <v>-0.00732</v>
      </c>
      <c r="D152" s="21">
        <f t="shared" si="20"/>
        <v>0.02</v>
      </c>
      <c r="E152" s="28">
        <f t="shared" si="21"/>
        <v>94.63942282197335</v>
      </c>
      <c r="F152" s="28">
        <f t="shared" si="22"/>
        <v>363.6873730213107</v>
      </c>
      <c r="G152" s="31">
        <f>IF(A152&gt;$C$3,"_",$C$8-SUM($F$11:F152))</f>
        <v>89200.43517143297</v>
      </c>
      <c r="H152" s="22">
        <f>IF(A152&gt;$C$3,"_",_xlfn.IFERROR(VLOOKUP(B152,BAZA_LIBOR_WIBOR_KURS!$C$2:$F$145,4,FALSE),H151))</f>
        <v>3.914</v>
      </c>
      <c r="I152" s="21">
        <f>IF(A152&gt;$C$3,"_",_xlfn.IFERROR(VLOOKUP(B152,BAZA_LIBOR_WIBOR_KURS!$C$2:$F$145,3,FALSE),I151))</f>
        <v>0.0173</v>
      </c>
      <c r="J152" s="21">
        <f t="shared" si="23"/>
        <v>0.02</v>
      </c>
      <c r="K152" s="29">
        <f t="shared" si="18"/>
        <v>0</v>
      </c>
      <c r="L152" s="22">
        <f t="shared" si="24"/>
        <v>1023.94</v>
      </c>
      <c r="M152" s="22">
        <f t="shared" si="25"/>
        <v>-1023.94</v>
      </c>
      <c r="N152" s="32">
        <f>IF(A152&gt;$C$3,"_",$C$2-SUM($M$11:M152))</f>
        <v>330441.4957084677</v>
      </c>
    </row>
    <row r="153" spans="1:14" ht="12.75">
      <c r="A153" s="18">
        <f t="shared" si="26"/>
        <v>143</v>
      </c>
      <c r="B153" s="20">
        <f t="shared" si="19"/>
        <v>43617</v>
      </c>
      <c r="C153" s="21">
        <f>IF(A153&gt;$C$3,"_",_xlfn.IFERROR(VLOOKUP(B153,BAZA_LIBOR_WIBOR_KURS!$C$2:$F$145,2,FALSE),C152))</f>
        <v>-0.00732</v>
      </c>
      <c r="D153" s="21">
        <f t="shared" si="20"/>
        <v>0.02</v>
      </c>
      <c r="E153" s="28">
        <f t="shared" si="21"/>
        <v>94.25512649781417</v>
      </c>
      <c r="F153" s="28">
        <f t="shared" si="22"/>
        <v>364.07166934546984</v>
      </c>
      <c r="G153" s="31">
        <f>IF(A153&gt;$C$3,"_",$C$8-SUM($F$11:F153))</f>
        <v>88836.36350208751</v>
      </c>
      <c r="H153" s="22">
        <f>IF(A153&gt;$C$3,"_",_xlfn.IFERROR(VLOOKUP(B153,BAZA_LIBOR_WIBOR_KURS!$C$2:$F$145,4,FALSE),H152))</f>
        <v>3.914</v>
      </c>
      <c r="I153" s="21">
        <f>IF(A153&gt;$C$3,"_",_xlfn.IFERROR(VLOOKUP(B153,BAZA_LIBOR_WIBOR_KURS!$C$2:$F$145,3,FALSE),I152))</f>
        <v>0.0173</v>
      </c>
      <c r="J153" s="21">
        <f t="shared" si="23"/>
        <v>0.02</v>
      </c>
      <c r="K153" s="29">
        <f t="shared" si="18"/>
        <v>0</v>
      </c>
      <c r="L153" s="22">
        <f t="shared" si="24"/>
        <v>1027.12</v>
      </c>
      <c r="M153" s="22">
        <f t="shared" si="25"/>
        <v>-1027.12</v>
      </c>
      <c r="N153" s="32">
        <f>IF(A153&gt;$C$3,"_",$C$2-SUM($M$11:M153))</f>
        <v>331468.61570846767</v>
      </c>
    </row>
    <row r="154" spans="1:14" ht="12.75">
      <c r="A154" s="18">
        <f t="shared" si="26"/>
        <v>144</v>
      </c>
      <c r="B154" s="20">
        <f t="shared" si="19"/>
        <v>43647</v>
      </c>
      <c r="C154" s="21">
        <f>IF(A154&gt;$C$3,"_",_xlfn.IFERROR(VLOOKUP(B154,BAZA_LIBOR_WIBOR_KURS!$C$2:$F$145,2,FALSE),C153))</f>
        <v>-0.00732</v>
      </c>
      <c r="D154" s="21">
        <f t="shared" si="20"/>
        <v>0.02</v>
      </c>
      <c r="E154" s="28">
        <f t="shared" si="21"/>
        <v>93.87042410053914</v>
      </c>
      <c r="F154" s="28">
        <f t="shared" si="22"/>
        <v>364.456371742745</v>
      </c>
      <c r="G154" s="31">
        <f>IF(A154&gt;$C$3,"_",$C$8-SUM($F$11:F154))</f>
        <v>88471.90713034476</v>
      </c>
      <c r="H154" s="22">
        <f>IF(A154&gt;$C$3,"_",_xlfn.IFERROR(VLOOKUP(B154,BAZA_LIBOR_WIBOR_KURS!$C$2:$F$145,4,FALSE),H153))</f>
        <v>3.914</v>
      </c>
      <c r="I154" s="21">
        <f>IF(A154&gt;$C$3,"_",_xlfn.IFERROR(VLOOKUP(B154,BAZA_LIBOR_WIBOR_KURS!$C$2:$F$145,3,FALSE),I153))</f>
        <v>0.0173</v>
      </c>
      <c r="J154" s="21">
        <f t="shared" si="23"/>
        <v>0.02</v>
      </c>
      <c r="K154" s="29">
        <f t="shared" si="18"/>
        <v>0</v>
      </c>
      <c r="L154" s="22">
        <f t="shared" si="24"/>
        <v>1030.31</v>
      </c>
      <c r="M154" s="22">
        <f t="shared" si="25"/>
        <v>-1030.31</v>
      </c>
      <c r="N154" s="32">
        <f>IF(A154&gt;$C$3,"_",$C$2-SUM($M$11:M154))</f>
        <v>332498.92570846766</v>
      </c>
    </row>
    <row r="155" spans="1:14" ht="12.75">
      <c r="A155" s="18">
        <f t="shared" si="26"/>
        <v>145</v>
      </c>
      <c r="B155" s="20">
        <f t="shared" si="19"/>
        <v>43678</v>
      </c>
      <c r="C155" s="21">
        <f>IF(A155&gt;$C$3,"_",_xlfn.IFERROR(VLOOKUP(B155,BAZA_LIBOR_WIBOR_KURS!$C$2:$F$145,2,FALSE),C154))</f>
        <v>-0.00732</v>
      </c>
      <c r="D155" s="21">
        <f t="shared" si="20"/>
        <v>0.02</v>
      </c>
      <c r="E155" s="28">
        <f t="shared" si="21"/>
        <v>93.4853152010643</v>
      </c>
      <c r="F155" s="28">
        <f t="shared" si="22"/>
        <v>364.8414806422197</v>
      </c>
      <c r="G155" s="31">
        <f>IF(A155&gt;$C$3,"_",$C$8-SUM($F$11:F155))</f>
        <v>88107.06564970253</v>
      </c>
      <c r="H155" s="22">
        <f>IF(A155&gt;$C$3,"_",_xlfn.IFERROR(VLOOKUP(B155,BAZA_LIBOR_WIBOR_KURS!$C$2:$F$145,4,FALSE),H154))</f>
        <v>3.914</v>
      </c>
      <c r="I155" s="21">
        <f>IF(A155&gt;$C$3,"_",_xlfn.IFERROR(VLOOKUP(B155,BAZA_LIBOR_WIBOR_KURS!$C$2:$F$145,3,FALSE),I154))</f>
        <v>0.0173</v>
      </c>
      <c r="J155" s="21">
        <f t="shared" si="23"/>
        <v>0.02</v>
      </c>
      <c r="K155" s="29">
        <f t="shared" si="18"/>
        <v>0</v>
      </c>
      <c r="L155" s="22">
        <f t="shared" si="24"/>
        <v>1033.52</v>
      </c>
      <c r="M155" s="22">
        <f t="shared" si="25"/>
        <v>-1033.52</v>
      </c>
      <c r="N155" s="32">
        <f>IF(A155&gt;$C$3,"_",$C$2-SUM($M$11:M155))</f>
        <v>333532.4457084676</v>
      </c>
    </row>
    <row r="156" spans="1:14" ht="12.75">
      <c r="A156" s="18">
        <f t="shared" si="26"/>
        <v>146</v>
      </c>
      <c r="B156" s="20">
        <f t="shared" si="19"/>
        <v>43709</v>
      </c>
      <c r="C156" s="21">
        <f>IF(A156&gt;$C$3,"_",_xlfn.IFERROR(VLOOKUP(B156,BAZA_LIBOR_WIBOR_KURS!$C$2:$F$145,2,FALSE),C155))</f>
        <v>-0.00732</v>
      </c>
      <c r="D156" s="21">
        <f t="shared" si="20"/>
        <v>0.02</v>
      </c>
      <c r="E156" s="28">
        <f t="shared" si="21"/>
        <v>93.09979936985235</v>
      </c>
      <c r="F156" s="28">
        <f t="shared" si="22"/>
        <v>365.2269964734317</v>
      </c>
      <c r="G156" s="31">
        <f>IF(A156&gt;$C$3,"_",$C$8-SUM($F$11:F156))</f>
        <v>87741.8386532291</v>
      </c>
      <c r="H156" s="22">
        <f>IF(A156&gt;$C$3,"_",_xlfn.IFERROR(VLOOKUP(B156,BAZA_LIBOR_WIBOR_KURS!$C$2:$F$145,4,FALSE),H155))</f>
        <v>3.914</v>
      </c>
      <c r="I156" s="21">
        <f>IF(A156&gt;$C$3,"_",_xlfn.IFERROR(VLOOKUP(B156,BAZA_LIBOR_WIBOR_KURS!$C$2:$F$145,3,FALSE),I155))</f>
        <v>0.0173</v>
      </c>
      <c r="J156" s="21">
        <f t="shared" si="23"/>
        <v>0.02</v>
      </c>
      <c r="K156" s="29">
        <f t="shared" si="18"/>
        <v>0</v>
      </c>
      <c r="L156" s="22">
        <f t="shared" si="24"/>
        <v>1036.73</v>
      </c>
      <c r="M156" s="22">
        <f t="shared" si="25"/>
        <v>-1036.73</v>
      </c>
      <c r="N156" s="32">
        <f>IF(A156&gt;$C$3,"_",$C$2-SUM($M$11:M156))</f>
        <v>334569.17570846766</v>
      </c>
    </row>
    <row r="157" spans="1:14" ht="12.75">
      <c r="A157" s="18">
        <f t="shared" si="26"/>
        <v>147</v>
      </c>
      <c r="B157" s="20">
        <f t="shared" si="19"/>
        <v>43739</v>
      </c>
      <c r="C157" s="21">
        <f>IF(A157&gt;$C$3,"_",_xlfn.IFERROR(VLOOKUP(B157,BAZA_LIBOR_WIBOR_KURS!$C$2:$F$145,2,FALSE),C156))</f>
        <v>-0.00732</v>
      </c>
      <c r="D157" s="21">
        <f t="shared" si="20"/>
        <v>0.02</v>
      </c>
      <c r="E157" s="28">
        <f t="shared" si="21"/>
        <v>92.7138761769121</v>
      </c>
      <c r="F157" s="28">
        <f t="shared" si="22"/>
        <v>365.61291966637197</v>
      </c>
      <c r="G157" s="31">
        <f>IF(A157&gt;$C$3,"_",$C$8-SUM($F$11:F157))</f>
        <v>87376.22573356272</v>
      </c>
      <c r="H157" s="22">
        <f>IF(A157&gt;$C$3,"_",_xlfn.IFERROR(VLOOKUP(B157,BAZA_LIBOR_WIBOR_KURS!$C$2:$F$145,4,FALSE),H156))</f>
        <v>3.914</v>
      </c>
      <c r="I157" s="21">
        <f>IF(A157&gt;$C$3,"_",_xlfn.IFERROR(VLOOKUP(B157,BAZA_LIBOR_WIBOR_KURS!$C$2:$F$145,3,FALSE),I156))</f>
        <v>0.0173</v>
      </c>
      <c r="J157" s="21">
        <f t="shared" si="23"/>
        <v>0.02</v>
      </c>
      <c r="K157" s="29">
        <f t="shared" si="18"/>
        <v>0</v>
      </c>
      <c r="L157" s="22">
        <f t="shared" si="24"/>
        <v>1039.95</v>
      </c>
      <c r="M157" s="22">
        <f t="shared" si="25"/>
        <v>-1039.95</v>
      </c>
      <c r="N157" s="32">
        <f>IF(A157&gt;$C$3,"_",$C$2-SUM($M$11:M157))</f>
        <v>335609.1257084676</v>
      </c>
    </row>
    <row r="158" spans="1:14" ht="12.75">
      <c r="A158" s="18">
        <f t="shared" si="26"/>
        <v>148</v>
      </c>
      <c r="B158" s="20">
        <f t="shared" si="19"/>
        <v>43770</v>
      </c>
      <c r="C158" s="21">
        <f>IF(A158&gt;$C$3,"_",_xlfn.IFERROR(VLOOKUP(B158,BAZA_LIBOR_WIBOR_KURS!$C$2:$F$145,2,FALSE),C157))</f>
        <v>-0.00732</v>
      </c>
      <c r="D158" s="21">
        <f t="shared" si="20"/>
        <v>0.02</v>
      </c>
      <c r="E158" s="28">
        <f t="shared" si="21"/>
        <v>92.32754519179794</v>
      </c>
      <c r="F158" s="28">
        <f t="shared" si="22"/>
        <v>365.99925065148597</v>
      </c>
      <c r="G158" s="31">
        <f>IF(A158&gt;$C$3,"_",$C$8-SUM($F$11:F158))</f>
        <v>87010.22648291124</v>
      </c>
      <c r="H158" s="22">
        <f>IF(A158&gt;$C$3,"_",_xlfn.IFERROR(VLOOKUP(B158,BAZA_LIBOR_WIBOR_KURS!$C$2:$F$145,4,FALSE),H157))</f>
        <v>3.914</v>
      </c>
      <c r="I158" s="21">
        <f>IF(A158&gt;$C$3,"_",_xlfn.IFERROR(VLOOKUP(B158,BAZA_LIBOR_WIBOR_KURS!$C$2:$F$145,3,FALSE),I157))</f>
        <v>0.0173</v>
      </c>
      <c r="J158" s="21">
        <f t="shared" si="23"/>
        <v>0.02</v>
      </c>
      <c r="K158" s="29">
        <f t="shared" si="18"/>
        <v>0</v>
      </c>
      <c r="L158" s="22">
        <f t="shared" si="24"/>
        <v>1043.19</v>
      </c>
      <c r="M158" s="22">
        <f t="shared" si="25"/>
        <v>-1043.19</v>
      </c>
      <c r="N158" s="32">
        <f>IF(A158&gt;$C$3,"_",$C$2-SUM($M$11:M158))</f>
        <v>336652.3157084676</v>
      </c>
    </row>
    <row r="159" spans="1:14" ht="12.75">
      <c r="A159" s="18">
        <f t="shared" si="26"/>
        <v>149</v>
      </c>
      <c r="B159" s="20">
        <f t="shared" si="19"/>
        <v>43800</v>
      </c>
      <c r="C159" s="21">
        <f>IF(A159&gt;$C$3,"_",_xlfn.IFERROR(VLOOKUP(B159,BAZA_LIBOR_WIBOR_KURS!$C$2:$F$145,2,FALSE),C158))</f>
        <v>-0.00732</v>
      </c>
      <c r="D159" s="21">
        <f t="shared" si="20"/>
        <v>0.02</v>
      </c>
      <c r="E159" s="28">
        <f t="shared" si="21"/>
        <v>91.94080598360955</v>
      </c>
      <c r="F159" s="28">
        <f t="shared" si="22"/>
        <v>366.3859898596744</v>
      </c>
      <c r="G159" s="31">
        <f>IF(A159&gt;$C$3,"_",$C$8-SUM($F$11:F159))</f>
        <v>86643.84049305157</v>
      </c>
      <c r="H159" s="22">
        <f>IF(A159&gt;$C$3,"_",_xlfn.IFERROR(VLOOKUP(B159,BAZA_LIBOR_WIBOR_KURS!$C$2:$F$145,4,FALSE),H158))</f>
        <v>3.914</v>
      </c>
      <c r="I159" s="21">
        <f>IF(A159&gt;$C$3,"_",_xlfn.IFERROR(VLOOKUP(B159,BAZA_LIBOR_WIBOR_KURS!$C$2:$F$145,3,FALSE),I158))</f>
        <v>0.0173</v>
      </c>
      <c r="J159" s="21">
        <f t="shared" si="23"/>
        <v>0.02</v>
      </c>
      <c r="K159" s="29">
        <f t="shared" si="18"/>
        <v>0</v>
      </c>
      <c r="L159" s="22">
        <f t="shared" si="24"/>
        <v>1046.43</v>
      </c>
      <c r="M159" s="22">
        <f t="shared" si="25"/>
        <v>-1046.43</v>
      </c>
      <c r="N159" s="32">
        <f>IF(A159&gt;$C$3,"_",$C$2-SUM($M$11:M159))</f>
        <v>337698.7457084677</v>
      </c>
    </row>
    <row r="160" spans="1:14" ht="12.75">
      <c r="A160" s="18">
        <f t="shared" si="26"/>
        <v>150</v>
      </c>
      <c r="B160" s="20">
        <f t="shared" si="19"/>
        <v>43831</v>
      </c>
      <c r="C160" s="21">
        <f>IF(A160&gt;$C$3,"_",_xlfn.IFERROR(VLOOKUP(B160,BAZA_LIBOR_WIBOR_KURS!$C$2:$F$145,2,FALSE),C159))</f>
        <v>-0.00732</v>
      </c>
      <c r="D160" s="21">
        <f t="shared" si="20"/>
        <v>0.02</v>
      </c>
      <c r="E160" s="28">
        <f t="shared" si="21"/>
        <v>91.55365812099116</v>
      </c>
      <c r="F160" s="28">
        <f t="shared" si="22"/>
        <v>366.7731377222929</v>
      </c>
      <c r="G160" s="31">
        <f>IF(A160&gt;$C$3,"_",$C$8-SUM($F$11:F160))</f>
        <v>86277.06735532929</v>
      </c>
      <c r="H160" s="22">
        <f>IF(A160&gt;$C$3,"_",_xlfn.IFERROR(VLOOKUP(B160,BAZA_LIBOR_WIBOR_KURS!$C$2:$F$145,4,FALSE),H159))</f>
        <v>3.914</v>
      </c>
      <c r="I160" s="21">
        <f>IF(A160&gt;$C$3,"_",_xlfn.IFERROR(VLOOKUP(B160,BAZA_LIBOR_WIBOR_KURS!$C$2:$F$145,3,FALSE),I159))</f>
        <v>0.0173</v>
      </c>
      <c r="J160" s="21">
        <f t="shared" si="23"/>
        <v>0.02</v>
      </c>
      <c r="K160" s="29">
        <f t="shared" si="18"/>
        <v>0</v>
      </c>
      <c r="L160" s="22">
        <f t="shared" si="24"/>
        <v>1049.68</v>
      </c>
      <c r="M160" s="22">
        <f t="shared" si="25"/>
        <v>-1049.68</v>
      </c>
      <c r="N160" s="32">
        <f>IF(A160&gt;$C$3,"_",$C$2-SUM($M$11:M160))</f>
        <v>338748.42570846766</v>
      </c>
    </row>
    <row r="161" spans="1:14" ht="12.75">
      <c r="A161" s="18">
        <f t="shared" si="26"/>
        <v>151</v>
      </c>
      <c r="B161" s="20">
        <f t="shared" si="19"/>
        <v>43862</v>
      </c>
      <c r="C161" s="21">
        <f>IF(A161&gt;$C$3,"_",_xlfn.IFERROR(VLOOKUP(B161,BAZA_LIBOR_WIBOR_KURS!$C$2:$F$145,2,FALSE),C160))</f>
        <v>-0.00732</v>
      </c>
      <c r="D161" s="21">
        <f t="shared" si="20"/>
        <v>0.02</v>
      </c>
      <c r="E161" s="28">
        <f t="shared" si="21"/>
        <v>91.16610117213128</v>
      </c>
      <c r="F161" s="28">
        <f t="shared" si="22"/>
        <v>367.16069467115284</v>
      </c>
      <c r="G161" s="31">
        <f>IF(A161&gt;$C$3,"_",$C$8-SUM($F$11:F161))</f>
        <v>85909.90666065813</v>
      </c>
      <c r="H161" s="22">
        <f>IF(A161&gt;$C$3,"_",_xlfn.IFERROR(VLOOKUP(B161,BAZA_LIBOR_WIBOR_KURS!$C$2:$F$145,4,FALSE),H160))</f>
        <v>3.914</v>
      </c>
      <c r="I161" s="21">
        <f>IF(A161&gt;$C$3,"_",_xlfn.IFERROR(VLOOKUP(B161,BAZA_LIBOR_WIBOR_KURS!$C$2:$F$145,3,FALSE),I160))</f>
        <v>0.0173</v>
      </c>
      <c r="J161" s="21">
        <f t="shared" si="23"/>
        <v>0.02</v>
      </c>
      <c r="K161" s="29">
        <f t="shared" si="18"/>
        <v>0</v>
      </c>
      <c r="L161" s="22">
        <f t="shared" si="24"/>
        <v>1052.94</v>
      </c>
      <c r="M161" s="22">
        <f t="shared" si="25"/>
        <v>-1052.94</v>
      </c>
      <c r="N161" s="32">
        <f>IF(A161&gt;$C$3,"_",$C$2-SUM($M$11:M161))</f>
        <v>339801.36570846767</v>
      </c>
    </row>
    <row r="162" spans="1:14" ht="12.75">
      <c r="A162" s="18">
        <f t="shared" si="26"/>
        <v>152</v>
      </c>
      <c r="B162" s="20">
        <f t="shared" si="19"/>
        <v>43891</v>
      </c>
      <c r="C162" s="21">
        <f>IF(A162&gt;$C$3,"_",_xlfn.IFERROR(VLOOKUP(B162,BAZA_LIBOR_WIBOR_KURS!$C$2:$F$145,2,FALSE),C161))</f>
        <v>-0.00732</v>
      </c>
      <c r="D162" s="21">
        <f t="shared" si="20"/>
        <v>0.02</v>
      </c>
      <c r="E162" s="28">
        <f t="shared" si="21"/>
        <v>90.7781347047621</v>
      </c>
      <c r="F162" s="28">
        <f t="shared" si="22"/>
        <v>367.54866113852194</v>
      </c>
      <c r="G162" s="31">
        <f>IF(A162&gt;$C$3,"_",$C$8-SUM($F$11:F162))</f>
        <v>85542.3579995196</v>
      </c>
      <c r="H162" s="22">
        <f>IF(A162&gt;$C$3,"_",_xlfn.IFERROR(VLOOKUP(B162,BAZA_LIBOR_WIBOR_KURS!$C$2:$F$145,4,FALSE),H161))</f>
        <v>3.914</v>
      </c>
      <c r="I162" s="21">
        <f>IF(A162&gt;$C$3,"_",_xlfn.IFERROR(VLOOKUP(B162,BAZA_LIBOR_WIBOR_KURS!$C$2:$F$145,3,FALSE),I161))</f>
        <v>0.0173</v>
      </c>
      <c r="J162" s="21">
        <f t="shared" si="23"/>
        <v>0.02</v>
      </c>
      <c r="K162" s="29">
        <f t="shared" si="18"/>
        <v>0</v>
      </c>
      <c r="L162" s="22">
        <f t="shared" si="24"/>
        <v>1056.22</v>
      </c>
      <c r="M162" s="22">
        <f t="shared" si="25"/>
        <v>-1056.22</v>
      </c>
      <c r="N162" s="32">
        <f>IF(A162&gt;$C$3,"_",$C$2-SUM($M$11:M162))</f>
        <v>340857.58570846764</v>
      </c>
    </row>
    <row r="163" spans="1:14" ht="12.75">
      <c r="A163" s="18">
        <f t="shared" si="26"/>
        <v>153</v>
      </c>
      <c r="B163" s="20">
        <f t="shared" si="19"/>
        <v>43922</v>
      </c>
      <c r="C163" s="21">
        <f>IF(A163&gt;$C$3,"_",_xlfn.IFERROR(VLOOKUP(B163,BAZA_LIBOR_WIBOR_KURS!$C$2:$F$145,2,FALSE),C162))</f>
        <v>-0.00732</v>
      </c>
      <c r="D163" s="21">
        <f t="shared" si="20"/>
        <v>0.02</v>
      </c>
      <c r="E163" s="28">
        <f t="shared" si="21"/>
        <v>90.38975828615905</v>
      </c>
      <c r="F163" s="28">
        <f t="shared" si="22"/>
        <v>367.93703755712505</v>
      </c>
      <c r="G163" s="31">
        <f>IF(A163&gt;$C$3,"_",$C$8-SUM($F$11:F163))</f>
        <v>85174.42096196249</v>
      </c>
      <c r="H163" s="22">
        <f>IF(A163&gt;$C$3,"_",_xlfn.IFERROR(VLOOKUP(B163,BAZA_LIBOR_WIBOR_KURS!$C$2:$F$145,4,FALSE),H162))</f>
        <v>3.914</v>
      </c>
      <c r="I163" s="21">
        <f>IF(A163&gt;$C$3,"_",_xlfn.IFERROR(VLOOKUP(B163,BAZA_LIBOR_WIBOR_KURS!$C$2:$F$145,3,FALSE),I162))</f>
        <v>0.0173</v>
      </c>
      <c r="J163" s="21">
        <f t="shared" si="23"/>
        <v>0.02</v>
      </c>
      <c r="K163" s="29">
        <f t="shared" si="18"/>
        <v>0</v>
      </c>
      <c r="L163" s="22">
        <f t="shared" si="24"/>
        <v>1059.5</v>
      </c>
      <c r="M163" s="22">
        <f t="shared" si="25"/>
        <v>-1059.5</v>
      </c>
      <c r="N163" s="32">
        <f>IF(A163&gt;$C$3,"_",$C$2-SUM($M$11:M163))</f>
        <v>341917.08570846764</v>
      </c>
    </row>
    <row r="164" spans="1:14" ht="12.75">
      <c r="A164" s="18">
        <f t="shared" si="26"/>
        <v>154</v>
      </c>
      <c r="B164" s="20">
        <f t="shared" si="19"/>
        <v>43952</v>
      </c>
      <c r="C164" s="21">
        <f>IF(A164&gt;$C$3,"_",_xlfn.IFERROR(VLOOKUP(B164,BAZA_LIBOR_WIBOR_KURS!$C$2:$F$145,2,FALSE),C163))</f>
        <v>-0.00732</v>
      </c>
      <c r="D164" s="21">
        <f t="shared" si="20"/>
        <v>0.02</v>
      </c>
      <c r="E164" s="28">
        <f t="shared" si="21"/>
        <v>90.00097148314036</v>
      </c>
      <c r="F164" s="28">
        <f t="shared" si="22"/>
        <v>368.32582436014377</v>
      </c>
      <c r="G164" s="31">
        <f>IF(A164&gt;$C$3,"_",$C$8-SUM($F$11:F164))</f>
        <v>84806.09513760233</v>
      </c>
      <c r="H164" s="22">
        <f>IF(A164&gt;$C$3,"_",_xlfn.IFERROR(VLOOKUP(B164,BAZA_LIBOR_WIBOR_KURS!$C$2:$F$145,4,FALSE),H163))</f>
        <v>3.914</v>
      </c>
      <c r="I164" s="21">
        <f>IF(A164&gt;$C$3,"_",_xlfn.IFERROR(VLOOKUP(B164,BAZA_LIBOR_WIBOR_KURS!$C$2:$F$145,3,FALSE),I163))</f>
        <v>0.0173</v>
      </c>
      <c r="J164" s="21">
        <f t="shared" si="23"/>
        <v>0.02</v>
      </c>
      <c r="K164" s="29">
        <f t="shared" si="18"/>
        <v>0</v>
      </c>
      <c r="L164" s="22">
        <f t="shared" si="24"/>
        <v>1062.79</v>
      </c>
      <c r="M164" s="22">
        <f t="shared" si="25"/>
        <v>-1062.79</v>
      </c>
      <c r="N164" s="32">
        <f>IF(A164&gt;$C$3,"_",$C$2-SUM($M$11:M164))</f>
        <v>342979.8757084677</v>
      </c>
    </row>
    <row r="165" spans="1:14" ht="12.75">
      <c r="A165" s="18">
        <f t="shared" si="26"/>
        <v>155</v>
      </c>
      <c r="B165" s="20">
        <f t="shared" si="19"/>
        <v>43983</v>
      </c>
      <c r="C165" s="21">
        <f>IF(A165&gt;$C$3,"_",_xlfn.IFERROR(VLOOKUP(B165,BAZA_LIBOR_WIBOR_KURS!$C$2:$F$145,2,FALSE),C164))</f>
        <v>-0.00732</v>
      </c>
      <c r="D165" s="21">
        <f t="shared" si="20"/>
        <v>0.02</v>
      </c>
      <c r="E165" s="28">
        <f t="shared" si="21"/>
        <v>89.61177386206646</v>
      </c>
      <c r="F165" s="28">
        <f t="shared" si="22"/>
        <v>368.7150219812175</v>
      </c>
      <c r="G165" s="31">
        <f>IF(A165&gt;$C$3,"_",$C$8-SUM($F$11:F165))</f>
        <v>84437.38011562111</v>
      </c>
      <c r="H165" s="22">
        <f>IF(A165&gt;$C$3,"_",_xlfn.IFERROR(VLOOKUP(B165,BAZA_LIBOR_WIBOR_KURS!$C$2:$F$145,4,FALSE),H164))</f>
        <v>3.914</v>
      </c>
      <c r="I165" s="21">
        <f>IF(A165&gt;$C$3,"_",_xlfn.IFERROR(VLOOKUP(B165,BAZA_LIBOR_WIBOR_KURS!$C$2:$F$145,3,FALSE),I164))</f>
        <v>0.0173</v>
      </c>
      <c r="J165" s="21">
        <f t="shared" si="23"/>
        <v>0.02</v>
      </c>
      <c r="K165" s="29">
        <f t="shared" si="18"/>
        <v>0</v>
      </c>
      <c r="L165" s="22">
        <f t="shared" si="24"/>
        <v>1066.1</v>
      </c>
      <c r="M165" s="22">
        <f t="shared" si="25"/>
        <v>-1066.1</v>
      </c>
      <c r="N165" s="32">
        <f>IF(A165&gt;$C$3,"_",$C$2-SUM($M$11:M165))</f>
        <v>344045.97570846765</v>
      </c>
    </row>
    <row r="166" spans="1:14" ht="12.75">
      <c r="A166" s="18">
        <f t="shared" si="26"/>
        <v>156</v>
      </c>
      <c r="B166" s="20">
        <f t="shared" si="19"/>
        <v>44013</v>
      </c>
      <c r="C166" s="21">
        <f>IF(A166&gt;$C$3,"_",_xlfn.IFERROR(VLOOKUP(B166,BAZA_LIBOR_WIBOR_KURS!$C$2:$F$145,2,FALSE),C165))</f>
        <v>-0.00732</v>
      </c>
      <c r="D166" s="21">
        <f t="shared" si="20"/>
        <v>0.02</v>
      </c>
      <c r="E166" s="28">
        <f t="shared" si="21"/>
        <v>89.22216498883964</v>
      </c>
      <c r="F166" s="28">
        <f t="shared" si="22"/>
        <v>369.1046308544444</v>
      </c>
      <c r="G166" s="31">
        <f>IF(A166&gt;$C$3,"_",$C$8-SUM($F$11:F166))</f>
        <v>84068.27548476667</v>
      </c>
      <c r="H166" s="22">
        <f>IF(A166&gt;$C$3,"_",_xlfn.IFERROR(VLOOKUP(B166,BAZA_LIBOR_WIBOR_KURS!$C$2:$F$145,4,FALSE),H165))</f>
        <v>3.914</v>
      </c>
      <c r="I166" s="21">
        <f>IF(A166&gt;$C$3,"_",_xlfn.IFERROR(VLOOKUP(B166,BAZA_LIBOR_WIBOR_KURS!$C$2:$F$145,3,FALSE),I165))</f>
        <v>0.0173</v>
      </c>
      <c r="J166" s="21">
        <f t="shared" si="23"/>
        <v>0.02</v>
      </c>
      <c r="K166" s="29">
        <f t="shared" si="18"/>
        <v>0</v>
      </c>
      <c r="L166" s="22">
        <f t="shared" si="24"/>
        <v>1069.41</v>
      </c>
      <c r="M166" s="22">
        <f t="shared" si="25"/>
        <v>-1069.41</v>
      </c>
      <c r="N166" s="32">
        <f>IF(A166&gt;$C$3,"_",$C$2-SUM($M$11:M166))</f>
        <v>345115.3857084676</v>
      </c>
    </row>
    <row r="167" spans="1:14" ht="12.75">
      <c r="A167" s="18">
        <f t="shared" si="26"/>
        <v>157</v>
      </c>
      <c r="B167" s="20">
        <f t="shared" si="19"/>
        <v>44044</v>
      </c>
      <c r="C167" s="21">
        <f>IF(A167&gt;$C$3,"_",_xlfn.IFERROR(VLOOKUP(B167,BAZA_LIBOR_WIBOR_KURS!$C$2:$F$145,2,FALSE),C166))</f>
        <v>-0.00732</v>
      </c>
      <c r="D167" s="21">
        <f t="shared" si="20"/>
        <v>0.02</v>
      </c>
      <c r="E167" s="28">
        <f t="shared" si="21"/>
        <v>88.83214442890345</v>
      </c>
      <c r="F167" s="28">
        <f t="shared" si="22"/>
        <v>369.4946514143806</v>
      </c>
      <c r="G167" s="31">
        <f>IF(A167&gt;$C$3,"_",$C$8-SUM($F$11:F167))</f>
        <v>83698.7808333523</v>
      </c>
      <c r="H167" s="22">
        <f>IF(A167&gt;$C$3,"_",_xlfn.IFERROR(VLOOKUP(B167,BAZA_LIBOR_WIBOR_KURS!$C$2:$F$145,4,FALSE),H166))</f>
        <v>3.914</v>
      </c>
      <c r="I167" s="21">
        <f>IF(A167&gt;$C$3,"_",_xlfn.IFERROR(VLOOKUP(B167,BAZA_LIBOR_WIBOR_KURS!$C$2:$F$145,3,FALSE),I166))</f>
        <v>0.0173</v>
      </c>
      <c r="J167" s="21">
        <f t="shared" si="23"/>
        <v>0.02</v>
      </c>
      <c r="K167" s="29">
        <f t="shared" si="18"/>
        <v>0</v>
      </c>
      <c r="L167" s="22">
        <f t="shared" si="24"/>
        <v>1072.73</v>
      </c>
      <c r="M167" s="22">
        <f t="shared" si="25"/>
        <v>-1072.73</v>
      </c>
      <c r="N167" s="32">
        <f>IF(A167&gt;$C$3,"_",$C$2-SUM($M$11:M167))</f>
        <v>346188.11570846767</v>
      </c>
    </row>
    <row r="168" spans="1:14" ht="12.75">
      <c r="A168" s="18">
        <f t="shared" si="26"/>
        <v>158</v>
      </c>
      <c r="B168" s="20">
        <f t="shared" si="19"/>
        <v>44075</v>
      </c>
      <c r="C168" s="21">
        <f>IF(A168&gt;$C$3,"_",_xlfn.IFERROR(VLOOKUP(B168,BAZA_LIBOR_WIBOR_KURS!$C$2:$F$145,2,FALSE),C167))</f>
        <v>-0.00732</v>
      </c>
      <c r="D168" s="21">
        <f t="shared" si="20"/>
        <v>0.02</v>
      </c>
      <c r="E168" s="28">
        <f t="shared" si="21"/>
        <v>88.44171174724227</v>
      </c>
      <c r="F168" s="28">
        <f t="shared" si="22"/>
        <v>369.88508409604185</v>
      </c>
      <c r="G168" s="31">
        <f>IF(A168&gt;$C$3,"_",$C$8-SUM($F$11:F168))</f>
        <v>83328.89574925625</v>
      </c>
      <c r="H168" s="22">
        <f>IF(A168&gt;$C$3,"_",_xlfn.IFERROR(VLOOKUP(B168,BAZA_LIBOR_WIBOR_KURS!$C$2:$F$145,4,FALSE),H167))</f>
        <v>3.914</v>
      </c>
      <c r="I168" s="21">
        <f>IF(A168&gt;$C$3,"_",_xlfn.IFERROR(VLOOKUP(B168,BAZA_LIBOR_WIBOR_KURS!$C$2:$F$145,3,FALSE),I167))</f>
        <v>0.0173</v>
      </c>
      <c r="J168" s="21">
        <f t="shared" si="23"/>
        <v>0.02</v>
      </c>
      <c r="K168" s="29">
        <f t="shared" si="18"/>
        <v>0</v>
      </c>
      <c r="L168" s="22">
        <f t="shared" si="24"/>
        <v>1076.07</v>
      </c>
      <c r="M168" s="22">
        <f t="shared" si="25"/>
        <v>-1076.07</v>
      </c>
      <c r="N168" s="32">
        <f>IF(A168&gt;$C$3,"_",$C$2-SUM($M$11:M168))</f>
        <v>347264.1857084677</v>
      </c>
    </row>
    <row r="169" spans="1:14" ht="12.75">
      <c r="A169" s="18">
        <f t="shared" si="26"/>
        <v>159</v>
      </c>
      <c r="B169" s="20">
        <f t="shared" si="19"/>
        <v>44105</v>
      </c>
      <c r="C169" s="21">
        <f>IF(A169&gt;$C$3,"_",_xlfn.IFERROR(VLOOKUP(B169,BAZA_LIBOR_WIBOR_KURS!$C$2:$F$145,2,FALSE),C168))</f>
        <v>-0.00732</v>
      </c>
      <c r="D169" s="21">
        <f t="shared" si="20"/>
        <v>0.02</v>
      </c>
      <c r="E169" s="28">
        <f t="shared" si="21"/>
        <v>88.05086650838076</v>
      </c>
      <c r="F169" s="28">
        <f t="shared" si="22"/>
        <v>370.2759293349033</v>
      </c>
      <c r="G169" s="31">
        <f>IF(A169&gt;$C$3,"_",$C$8-SUM($F$11:F169))</f>
        <v>82958.61981992135</v>
      </c>
      <c r="H169" s="22">
        <f>IF(A169&gt;$C$3,"_",_xlfn.IFERROR(VLOOKUP(B169,BAZA_LIBOR_WIBOR_KURS!$C$2:$F$145,4,FALSE),H168))</f>
        <v>3.914</v>
      </c>
      <c r="I169" s="21">
        <f>IF(A169&gt;$C$3,"_",_xlfn.IFERROR(VLOOKUP(B169,BAZA_LIBOR_WIBOR_KURS!$C$2:$F$145,3,FALSE),I168))</f>
        <v>0.0173</v>
      </c>
      <c r="J169" s="21">
        <f t="shared" si="23"/>
        <v>0.02</v>
      </c>
      <c r="K169" s="29">
        <f t="shared" si="18"/>
        <v>0</v>
      </c>
      <c r="L169" s="22">
        <f t="shared" si="24"/>
        <v>1079.41</v>
      </c>
      <c r="M169" s="22">
        <f t="shared" si="25"/>
        <v>-1079.41</v>
      </c>
      <c r="N169" s="32">
        <f>IF(A169&gt;$C$3,"_",$C$2-SUM($M$11:M169))</f>
        <v>348343.59570846765</v>
      </c>
    </row>
    <row r="170" spans="1:14" ht="12.75">
      <c r="A170" s="18">
        <f t="shared" si="26"/>
        <v>160</v>
      </c>
      <c r="B170" s="20">
        <f t="shared" si="19"/>
        <v>44136</v>
      </c>
      <c r="C170" s="21">
        <f>IF(A170&gt;$C$3,"_",_xlfn.IFERROR(VLOOKUP(B170,BAZA_LIBOR_WIBOR_KURS!$C$2:$F$145,2,FALSE),C169))</f>
        <v>-0.00732</v>
      </c>
      <c r="D170" s="21">
        <f t="shared" si="20"/>
        <v>0.02</v>
      </c>
      <c r="E170" s="28">
        <f t="shared" si="21"/>
        <v>87.65960827638357</v>
      </c>
      <c r="F170" s="28">
        <f t="shared" si="22"/>
        <v>370.66718756690057</v>
      </c>
      <c r="G170" s="31">
        <f>IF(A170&gt;$C$3,"_",$C$8-SUM($F$11:F170))</f>
        <v>82587.95263235446</v>
      </c>
      <c r="H170" s="22">
        <f>IF(A170&gt;$C$3,"_",_xlfn.IFERROR(VLOOKUP(B170,BAZA_LIBOR_WIBOR_KURS!$C$2:$F$145,4,FALSE),H169))</f>
        <v>3.914</v>
      </c>
      <c r="I170" s="21">
        <f>IF(A170&gt;$C$3,"_",_xlfn.IFERROR(VLOOKUP(B170,BAZA_LIBOR_WIBOR_KURS!$C$2:$F$145,3,FALSE),I169))</f>
        <v>0.0173</v>
      </c>
      <c r="J170" s="21">
        <f t="shared" si="23"/>
        <v>0.02</v>
      </c>
      <c r="K170" s="29">
        <f t="shared" si="18"/>
        <v>0</v>
      </c>
      <c r="L170" s="22">
        <f t="shared" si="24"/>
        <v>1082.77</v>
      </c>
      <c r="M170" s="22">
        <f t="shared" si="25"/>
        <v>-1082.77</v>
      </c>
      <c r="N170" s="32">
        <f>IF(A170&gt;$C$3,"_",$C$2-SUM($M$11:M170))</f>
        <v>349426.36570846767</v>
      </c>
    </row>
    <row r="171" spans="1:14" ht="12.75">
      <c r="A171" s="18">
        <f t="shared" si="26"/>
        <v>161</v>
      </c>
      <c r="B171" s="20">
        <f t="shared" si="19"/>
        <v>44166</v>
      </c>
      <c r="C171" s="21">
        <f>IF(A171&gt;$C$3,"_",_xlfn.IFERROR(VLOOKUP(B171,BAZA_LIBOR_WIBOR_KURS!$C$2:$F$145,2,FALSE),C170))</f>
        <v>-0.00732</v>
      </c>
      <c r="D171" s="21">
        <f t="shared" si="20"/>
        <v>0.02</v>
      </c>
      <c r="E171" s="28">
        <f t="shared" si="21"/>
        <v>87.26793661485455</v>
      </c>
      <c r="F171" s="28">
        <f t="shared" si="22"/>
        <v>371.0588592284296</v>
      </c>
      <c r="G171" s="31">
        <f>IF(A171&gt;$C$3,"_",$C$8-SUM($F$11:F171))</f>
        <v>82216.89377312601</v>
      </c>
      <c r="H171" s="22">
        <f>IF(A171&gt;$C$3,"_",_xlfn.IFERROR(VLOOKUP(B171,BAZA_LIBOR_WIBOR_KURS!$C$2:$F$145,4,FALSE),H170))</f>
        <v>3.914</v>
      </c>
      <c r="I171" s="21">
        <f>IF(A171&gt;$C$3,"_",_xlfn.IFERROR(VLOOKUP(B171,BAZA_LIBOR_WIBOR_KURS!$C$2:$F$145,3,FALSE),I170))</f>
        <v>0.0173</v>
      </c>
      <c r="J171" s="21">
        <f t="shared" si="23"/>
        <v>0.02</v>
      </c>
      <c r="K171" s="29">
        <f t="shared" si="18"/>
        <v>0</v>
      </c>
      <c r="L171" s="22">
        <f t="shared" si="24"/>
        <v>1086.13</v>
      </c>
      <c r="M171" s="22">
        <f t="shared" si="25"/>
        <v>-1086.13</v>
      </c>
      <c r="N171" s="32">
        <f>IF(A171&gt;$C$3,"_",$C$2-SUM($M$11:M171))</f>
        <v>350512.4957084677</v>
      </c>
    </row>
    <row r="172" spans="1:14" ht="12.75">
      <c r="A172" s="18">
        <f t="shared" si="26"/>
        <v>162</v>
      </c>
      <c r="B172" s="20">
        <f t="shared" si="19"/>
        <v>44197</v>
      </c>
      <c r="C172" s="21">
        <f>IF(A172&gt;$C$3,"_",_xlfn.IFERROR(VLOOKUP(B172,BAZA_LIBOR_WIBOR_KURS!$C$2:$F$145,2,FALSE),C171))</f>
        <v>-0.00732</v>
      </c>
      <c r="D172" s="21">
        <f t="shared" si="20"/>
        <v>0.02</v>
      </c>
      <c r="E172" s="28">
        <f t="shared" si="21"/>
        <v>86.87585108693648</v>
      </c>
      <c r="F172" s="28">
        <f t="shared" si="22"/>
        <v>371.4509447563475</v>
      </c>
      <c r="G172" s="31">
        <f>IF(A172&gt;$C$3,"_",$C$8-SUM($F$11:F172))</f>
        <v>81845.44282836968</v>
      </c>
      <c r="H172" s="22">
        <f>IF(A172&gt;$C$3,"_",_xlfn.IFERROR(VLOOKUP(B172,BAZA_LIBOR_WIBOR_KURS!$C$2:$F$145,4,FALSE),H171))</f>
        <v>3.914</v>
      </c>
      <c r="I172" s="21">
        <f>IF(A172&gt;$C$3,"_",_xlfn.IFERROR(VLOOKUP(B172,BAZA_LIBOR_WIBOR_KURS!$C$2:$F$145,3,FALSE),I171))</f>
        <v>0.0173</v>
      </c>
      <c r="J172" s="21">
        <f t="shared" si="23"/>
        <v>0.02</v>
      </c>
      <c r="K172" s="29">
        <f t="shared" si="18"/>
        <v>0</v>
      </c>
      <c r="L172" s="22">
        <f t="shared" si="24"/>
        <v>1089.51</v>
      </c>
      <c r="M172" s="22">
        <f t="shared" si="25"/>
        <v>-1089.51</v>
      </c>
      <c r="N172" s="32">
        <f>IF(A172&gt;$C$3,"_",$C$2-SUM($M$11:M172))</f>
        <v>351602.0057084677</v>
      </c>
    </row>
    <row r="173" spans="1:14" ht="12.75">
      <c r="A173" s="18">
        <f t="shared" si="26"/>
        <v>163</v>
      </c>
      <c r="B173" s="20">
        <f t="shared" si="19"/>
        <v>44228</v>
      </c>
      <c r="C173" s="21">
        <f>IF(A173&gt;$C$3,"_",_xlfn.IFERROR(VLOOKUP(B173,BAZA_LIBOR_WIBOR_KURS!$C$2:$F$145,2,FALSE),C172))</f>
        <v>-0.00732</v>
      </c>
      <c r="D173" s="21">
        <f t="shared" si="20"/>
        <v>0.02</v>
      </c>
      <c r="E173" s="28">
        <f t="shared" si="21"/>
        <v>86.48335125531062</v>
      </c>
      <c r="F173" s="28">
        <f t="shared" si="22"/>
        <v>371.84344458797347</v>
      </c>
      <c r="G173" s="31">
        <f>IF(A173&gt;$C$3,"_",$C$8-SUM($F$11:F173))</f>
        <v>81473.5993837817</v>
      </c>
      <c r="H173" s="22">
        <f>IF(A173&gt;$C$3,"_",_xlfn.IFERROR(VLOOKUP(B173,BAZA_LIBOR_WIBOR_KURS!$C$2:$F$145,4,FALSE),H172))</f>
        <v>3.914</v>
      </c>
      <c r="I173" s="21">
        <f>IF(A173&gt;$C$3,"_",_xlfn.IFERROR(VLOOKUP(B173,BAZA_LIBOR_WIBOR_KURS!$C$2:$F$145,3,FALSE),I172))</f>
        <v>0.0173</v>
      </c>
      <c r="J173" s="21">
        <f t="shared" si="23"/>
        <v>0.02</v>
      </c>
      <c r="K173" s="29">
        <f t="shared" si="18"/>
        <v>0</v>
      </c>
      <c r="L173" s="22">
        <f t="shared" si="24"/>
        <v>1092.9</v>
      </c>
      <c r="M173" s="22">
        <f t="shared" si="25"/>
        <v>-1092.9</v>
      </c>
      <c r="N173" s="32">
        <f>IF(A173&gt;$C$3,"_",$C$2-SUM($M$11:M173))</f>
        <v>352694.90570846765</v>
      </c>
    </row>
    <row r="174" spans="1:14" ht="12.75">
      <c r="A174" s="18">
        <f t="shared" si="26"/>
        <v>164</v>
      </c>
      <c r="B174" s="20">
        <f t="shared" si="19"/>
        <v>44256</v>
      </c>
      <c r="C174" s="21">
        <f>IF(A174&gt;$C$3,"_",_xlfn.IFERROR(VLOOKUP(B174,BAZA_LIBOR_WIBOR_KURS!$C$2:$F$145,2,FALSE),C173))</f>
        <v>-0.00732</v>
      </c>
      <c r="D174" s="21">
        <f t="shared" si="20"/>
        <v>0.02</v>
      </c>
      <c r="E174" s="28">
        <f t="shared" si="21"/>
        <v>86.09043668219599</v>
      </c>
      <c r="F174" s="28">
        <f t="shared" si="22"/>
        <v>372.236359161088</v>
      </c>
      <c r="G174" s="31">
        <f>IF(A174&gt;$C$3,"_",$C$8-SUM($F$11:F174))</f>
        <v>81101.3630246206</v>
      </c>
      <c r="H174" s="22">
        <f>IF(A174&gt;$C$3,"_",_xlfn.IFERROR(VLOOKUP(B174,BAZA_LIBOR_WIBOR_KURS!$C$2:$F$145,4,FALSE),H173))</f>
        <v>3.914</v>
      </c>
      <c r="I174" s="21">
        <f>IF(A174&gt;$C$3,"_",_xlfn.IFERROR(VLOOKUP(B174,BAZA_LIBOR_WIBOR_KURS!$C$2:$F$145,3,FALSE),I173))</f>
        <v>0.0173</v>
      </c>
      <c r="J174" s="21">
        <f t="shared" si="23"/>
        <v>0.02</v>
      </c>
      <c r="K174" s="29">
        <f t="shared" si="18"/>
        <v>0</v>
      </c>
      <c r="L174" s="22">
        <f t="shared" si="24"/>
        <v>1096.29</v>
      </c>
      <c r="M174" s="22">
        <f t="shared" si="25"/>
        <v>-1096.29</v>
      </c>
      <c r="N174" s="32">
        <f>IF(A174&gt;$C$3,"_",$C$2-SUM($M$11:M174))</f>
        <v>353791.1957084676</v>
      </c>
    </row>
    <row r="175" spans="1:14" ht="12.75">
      <c r="A175" s="18">
        <f t="shared" si="26"/>
        <v>165</v>
      </c>
      <c r="B175" s="20">
        <f t="shared" si="19"/>
        <v>44287</v>
      </c>
      <c r="C175" s="21">
        <f>IF(A175&gt;$C$3,"_",_xlfn.IFERROR(VLOOKUP(B175,BAZA_LIBOR_WIBOR_KURS!$C$2:$F$145,2,FALSE),C174))</f>
        <v>-0.00732</v>
      </c>
      <c r="D175" s="21">
        <f t="shared" si="20"/>
        <v>0.02</v>
      </c>
      <c r="E175" s="28">
        <f t="shared" si="21"/>
        <v>85.6971069293491</v>
      </c>
      <c r="F175" s="28">
        <f t="shared" si="22"/>
        <v>372.6296889139349</v>
      </c>
      <c r="G175" s="31">
        <f>IF(A175&gt;$C$3,"_",$C$8-SUM($F$11:F175))</f>
        <v>80728.73333570667</v>
      </c>
      <c r="H175" s="22">
        <f>IF(A175&gt;$C$3,"_",_xlfn.IFERROR(VLOOKUP(B175,BAZA_LIBOR_WIBOR_KURS!$C$2:$F$145,4,FALSE),H174))</f>
        <v>3.914</v>
      </c>
      <c r="I175" s="21">
        <f>IF(A175&gt;$C$3,"_",_xlfn.IFERROR(VLOOKUP(B175,BAZA_LIBOR_WIBOR_KURS!$C$2:$F$145,3,FALSE),I174))</f>
        <v>0.0173</v>
      </c>
      <c r="J175" s="21">
        <f t="shared" si="23"/>
        <v>0.02</v>
      </c>
      <c r="K175" s="29">
        <f t="shared" si="18"/>
        <v>0</v>
      </c>
      <c r="L175" s="22">
        <f t="shared" si="24"/>
        <v>1099.7</v>
      </c>
      <c r="M175" s="22">
        <f t="shared" si="25"/>
        <v>-1099.7</v>
      </c>
      <c r="N175" s="32">
        <f>IF(A175&gt;$C$3,"_",$C$2-SUM($M$11:M175))</f>
        <v>354890.89570846764</v>
      </c>
    </row>
    <row r="176" spans="1:14" ht="12.75">
      <c r="A176" s="18">
        <f t="shared" si="26"/>
        <v>166</v>
      </c>
      <c r="B176" s="20">
        <f t="shared" si="19"/>
        <v>44317</v>
      </c>
      <c r="C176" s="21">
        <f>IF(A176&gt;$C$3,"_",_xlfn.IFERROR(VLOOKUP(B176,BAZA_LIBOR_WIBOR_KURS!$C$2:$F$145,2,FALSE),C175))</f>
        <v>-0.00732</v>
      </c>
      <c r="D176" s="21">
        <f t="shared" si="20"/>
        <v>0.02</v>
      </c>
      <c r="E176" s="28">
        <f t="shared" si="21"/>
        <v>85.30336155806339</v>
      </c>
      <c r="F176" s="28">
        <f t="shared" si="22"/>
        <v>373.0234342852206</v>
      </c>
      <c r="G176" s="31">
        <f>IF(A176&gt;$C$3,"_",$C$8-SUM($F$11:F176))</f>
        <v>80355.70990142145</v>
      </c>
      <c r="H176" s="22">
        <f>IF(A176&gt;$C$3,"_",_xlfn.IFERROR(VLOOKUP(B176,BAZA_LIBOR_WIBOR_KURS!$C$2:$F$145,4,FALSE),H175))</f>
        <v>3.914</v>
      </c>
      <c r="I176" s="21">
        <f>IF(A176&gt;$C$3,"_",_xlfn.IFERROR(VLOOKUP(B176,BAZA_LIBOR_WIBOR_KURS!$C$2:$F$145,3,FALSE),I175))</f>
        <v>0.0173</v>
      </c>
      <c r="J176" s="21">
        <f t="shared" si="23"/>
        <v>0.02</v>
      </c>
      <c r="K176" s="29">
        <f t="shared" si="18"/>
        <v>0</v>
      </c>
      <c r="L176" s="22">
        <f t="shared" si="24"/>
        <v>1103.12</v>
      </c>
      <c r="M176" s="22">
        <f t="shared" si="25"/>
        <v>-1103.12</v>
      </c>
      <c r="N176" s="32">
        <f>IF(A176&gt;$C$3,"_",$C$2-SUM($M$11:M176))</f>
        <v>355994.01570846763</v>
      </c>
    </row>
    <row r="177" spans="1:14" ht="12.75">
      <c r="A177" s="18">
        <f t="shared" si="26"/>
        <v>167</v>
      </c>
      <c r="B177" s="20">
        <f t="shared" si="19"/>
        <v>44348</v>
      </c>
      <c r="C177" s="21">
        <f>IF(A177&gt;$C$3,"_",_xlfn.IFERROR(VLOOKUP(B177,BAZA_LIBOR_WIBOR_KURS!$C$2:$F$145,2,FALSE),C176))</f>
        <v>-0.00732</v>
      </c>
      <c r="D177" s="21">
        <f t="shared" si="20"/>
        <v>0.02</v>
      </c>
      <c r="E177" s="28">
        <f t="shared" si="21"/>
        <v>84.90920012916867</v>
      </c>
      <c r="F177" s="28">
        <f t="shared" si="22"/>
        <v>373.41759571411535</v>
      </c>
      <c r="G177" s="31">
        <f>IF(A177&gt;$C$3,"_",$C$8-SUM($F$11:F177))</f>
        <v>79982.29230570735</v>
      </c>
      <c r="H177" s="22">
        <f>IF(A177&gt;$C$3,"_",_xlfn.IFERROR(VLOOKUP(B177,BAZA_LIBOR_WIBOR_KURS!$C$2:$F$145,4,FALSE),H176))</f>
        <v>3.914</v>
      </c>
      <c r="I177" s="21">
        <f>IF(A177&gt;$C$3,"_",_xlfn.IFERROR(VLOOKUP(B177,BAZA_LIBOR_WIBOR_KURS!$C$2:$F$145,3,FALSE),I176))</f>
        <v>0.0173</v>
      </c>
      <c r="J177" s="21">
        <f t="shared" si="23"/>
        <v>0.02</v>
      </c>
      <c r="K177" s="29">
        <f t="shared" si="18"/>
        <v>0</v>
      </c>
      <c r="L177" s="22">
        <f t="shared" si="24"/>
        <v>1106.55</v>
      </c>
      <c r="M177" s="22">
        <f t="shared" si="25"/>
        <v>-1106.55</v>
      </c>
      <c r="N177" s="32">
        <f>IF(A177&gt;$C$3,"_",$C$2-SUM($M$11:M177))</f>
        <v>357100.5657084677</v>
      </c>
    </row>
    <row r="178" spans="1:14" ht="12.75">
      <c r="A178" s="18">
        <f t="shared" si="26"/>
        <v>168</v>
      </c>
      <c r="B178" s="20">
        <f t="shared" si="19"/>
        <v>44378</v>
      </c>
      <c r="C178" s="21">
        <f>IF(A178&gt;$C$3,"_",_xlfn.IFERROR(VLOOKUP(B178,BAZA_LIBOR_WIBOR_KURS!$C$2:$F$145,2,FALSE),C177))</f>
        <v>-0.00732</v>
      </c>
      <c r="D178" s="21">
        <f t="shared" si="20"/>
        <v>0.02</v>
      </c>
      <c r="E178" s="28">
        <f t="shared" si="21"/>
        <v>84.51462220303077</v>
      </c>
      <c r="F178" s="28">
        <f t="shared" si="22"/>
        <v>373.81217364025343</v>
      </c>
      <c r="G178" s="31">
        <f>IF(A178&gt;$C$3,"_",$C$8-SUM($F$11:F178))</f>
        <v>79608.48013206708</v>
      </c>
      <c r="H178" s="22">
        <f>IF(A178&gt;$C$3,"_",_xlfn.IFERROR(VLOOKUP(B178,BAZA_LIBOR_WIBOR_KURS!$C$2:$F$145,4,FALSE),H177))</f>
        <v>3.914</v>
      </c>
      <c r="I178" s="21">
        <f>IF(A178&gt;$C$3,"_",_xlfn.IFERROR(VLOOKUP(B178,BAZA_LIBOR_WIBOR_KURS!$C$2:$F$145,3,FALSE),I177))</f>
        <v>0.0173</v>
      </c>
      <c r="J178" s="21">
        <f t="shared" si="23"/>
        <v>0.02</v>
      </c>
      <c r="K178" s="29">
        <f t="shared" si="18"/>
        <v>0</v>
      </c>
      <c r="L178" s="22">
        <f t="shared" si="24"/>
        <v>1109.99</v>
      </c>
      <c r="M178" s="22">
        <f t="shared" si="25"/>
        <v>-1109.99</v>
      </c>
      <c r="N178" s="32">
        <f>IF(A178&gt;$C$3,"_",$C$2-SUM($M$11:M178))</f>
        <v>358210.55570846767</v>
      </c>
    </row>
    <row r="179" spans="1:14" ht="12.75">
      <c r="A179" s="18">
        <f t="shared" si="26"/>
        <v>169</v>
      </c>
      <c r="B179" s="20">
        <f t="shared" si="19"/>
        <v>44409</v>
      </c>
      <c r="C179" s="21">
        <f>IF(A179&gt;$C$3,"_",_xlfn.IFERROR(VLOOKUP(B179,BAZA_LIBOR_WIBOR_KURS!$C$2:$F$145,2,FALSE),C178))</f>
        <v>-0.00732</v>
      </c>
      <c r="D179" s="21">
        <f t="shared" si="20"/>
        <v>0.02</v>
      </c>
      <c r="E179" s="28">
        <f t="shared" si="21"/>
        <v>84.11962733955089</v>
      </c>
      <c r="F179" s="28">
        <f t="shared" si="22"/>
        <v>374.20716850373316</v>
      </c>
      <c r="G179" s="31">
        <f>IF(A179&gt;$C$3,"_",$C$8-SUM($F$11:F179))</f>
        <v>79234.27296356336</v>
      </c>
      <c r="H179" s="22">
        <f>IF(A179&gt;$C$3,"_",_xlfn.IFERROR(VLOOKUP(B179,BAZA_LIBOR_WIBOR_KURS!$C$2:$F$145,4,FALSE),H178))</f>
        <v>3.914</v>
      </c>
      <c r="I179" s="21">
        <f>IF(A179&gt;$C$3,"_",_xlfn.IFERROR(VLOOKUP(B179,BAZA_LIBOR_WIBOR_KURS!$C$2:$F$145,3,FALSE),I178))</f>
        <v>0.0173</v>
      </c>
      <c r="J179" s="21">
        <f t="shared" si="23"/>
        <v>0.02</v>
      </c>
      <c r="K179" s="29">
        <f t="shared" si="18"/>
        <v>0</v>
      </c>
      <c r="L179" s="22">
        <f t="shared" si="24"/>
        <v>1113.44</v>
      </c>
      <c r="M179" s="22">
        <f t="shared" si="25"/>
        <v>-1113.44</v>
      </c>
      <c r="N179" s="32">
        <f>IF(A179&gt;$C$3,"_",$C$2-SUM($M$11:M179))</f>
        <v>359323.9957084677</v>
      </c>
    </row>
    <row r="180" spans="1:14" ht="12.75">
      <c r="A180" s="18">
        <f t="shared" si="26"/>
        <v>170</v>
      </c>
      <c r="B180" s="20">
        <f t="shared" si="19"/>
        <v>44440</v>
      </c>
      <c r="C180" s="21">
        <f>IF(A180&gt;$C$3,"_",_xlfn.IFERROR(VLOOKUP(B180,BAZA_LIBOR_WIBOR_KURS!$C$2:$F$145,2,FALSE),C179))</f>
        <v>-0.00732</v>
      </c>
      <c r="D180" s="21">
        <f t="shared" si="20"/>
        <v>0.02</v>
      </c>
      <c r="E180" s="28">
        <f t="shared" si="21"/>
        <v>83.72421509816529</v>
      </c>
      <c r="F180" s="28">
        <f t="shared" si="22"/>
        <v>374.60258074511887</v>
      </c>
      <c r="G180" s="31">
        <f>IF(A180&gt;$C$3,"_",$C$8-SUM($F$11:F180))</f>
        <v>78859.67038281824</v>
      </c>
      <c r="H180" s="22">
        <f>IF(A180&gt;$C$3,"_",_xlfn.IFERROR(VLOOKUP(B180,BAZA_LIBOR_WIBOR_KURS!$C$2:$F$145,4,FALSE),H179))</f>
        <v>3.914</v>
      </c>
      <c r="I180" s="21">
        <f>IF(A180&gt;$C$3,"_",_xlfn.IFERROR(VLOOKUP(B180,BAZA_LIBOR_WIBOR_KURS!$C$2:$F$145,3,FALSE),I179))</f>
        <v>0.0173</v>
      </c>
      <c r="J180" s="21">
        <f t="shared" si="23"/>
        <v>0.02</v>
      </c>
      <c r="K180" s="29">
        <f t="shared" si="18"/>
        <v>0</v>
      </c>
      <c r="L180" s="22">
        <f t="shared" si="24"/>
        <v>1116.9</v>
      </c>
      <c r="M180" s="22">
        <f t="shared" si="25"/>
        <v>-1116.9</v>
      </c>
      <c r="N180" s="32">
        <f>IF(A180&gt;$C$3,"_",$C$2-SUM($M$11:M180))</f>
        <v>360440.89570846764</v>
      </c>
    </row>
    <row r="181" spans="1:14" ht="12.75">
      <c r="A181" s="18">
        <f t="shared" si="26"/>
        <v>171</v>
      </c>
      <c r="B181" s="20">
        <f t="shared" si="19"/>
        <v>44470</v>
      </c>
      <c r="C181" s="21">
        <f>IF(A181&gt;$C$3,"_",_xlfn.IFERROR(VLOOKUP(B181,BAZA_LIBOR_WIBOR_KURS!$C$2:$F$145,2,FALSE),C180))</f>
        <v>-0.00732</v>
      </c>
      <c r="D181" s="21">
        <f t="shared" si="20"/>
        <v>0.02</v>
      </c>
      <c r="E181" s="28">
        <f t="shared" si="21"/>
        <v>83.32838503784461</v>
      </c>
      <c r="F181" s="28">
        <f t="shared" si="22"/>
        <v>374.9984108054394</v>
      </c>
      <c r="G181" s="31">
        <f>IF(A181&gt;$C$3,"_",$C$8-SUM($F$11:F181))</f>
        <v>78484.67197201279</v>
      </c>
      <c r="H181" s="22">
        <f>IF(A181&gt;$C$3,"_",_xlfn.IFERROR(VLOOKUP(B181,BAZA_LIBOR_WIBOR_KURS!$C$2:$F$145,4,FALSE),H180))</f>
        <v>3.914</v>
      </c>
      <c r="I181" s="21">
        <f>IF(A181&gt;$C$3,"_",_xlfn.IFERROR(VLOOKUP(B181,BAZA_LIBOR_WIBOR_KURS!$C$2:$F$145,3,FALSE),I180))</f>
        <v>0.0173</v>
      </c>
      <c r="J181" s="21">
        <f t="shared" si="23"/>
        <v>0.02</v>
      </c>
      <c r="K181" s="29">
        <f t="shared" si="18"/>
        <v>0</v>
      </c>
      <c r="L181" s="22">
        <f t="shared" si="24"/>
        <v>1120.37</v>
      </c>
      <c r="M181" s="22">
        <f t="shared" si="25"/>
        <v>-1120.37</v>
      </c>
      <c r="N181" s="32">
        <f>IF(A181&gt;$C$3,"_",$C$2-SUM($M$11:M181))</f>
        <v>361561.2657084677</v>
      </c>
    </row>
    <row r="182" spans="1:14" ht="12.75">
      <c r="A182" s="18">
        <f t="shared" si="26"/>
        <v>172</v>
      </c>
      <c r="B182" s="20">
        <f t="shared" si="19"/>
        <v>44501</v>
      </c>
      <c r="C182" s="21">
        <f>IF(A182&gt;$C$3,"_",_xlfn.IFERROR(VLOOKUP(B182,BAZA_LIBOR_WIBOR_KURS!$C$2:$F$145,2,FALSE),C181))</f>
        <v>-0.00732</v>
      </c>
      <c r="D182" s="21">
        <f t="shared" si="20"/>
        <v>0.02</v>
      </c>
      <c r="E182" s="28">
        <f t="shared" si="21"/>
        <v>82.93213671709351</v>
      </c>
      <c r="F182" s="28">
        <f t="shared" si="22"/>
        <v>375.39465912619056</v>
      </c>
      <c r="G182" s="31">
        <f>IF(A182&gt;$C$3,"_",$C$8-SUM($F$11:F182))</f>
        <v>78109.27731288661</v>
      </c>
      <c r="H182" s="22">
        <f>IF(A182&gt;$C$3,"_",_xlfn.IFERROR(VLOOKUP(B182,BAZA_LIBOR_WIBOR_KURS!$C$2:$F$145,4,FALSE),H181))</f>
        <v>3.914</v>
      </c>
      <c r="I182" s="21">
        <f>IF(A182&gt;$C$3,"_",_xlfn.IFERROR(VLOOKUP(B182,BAZA_LIBOR_WIBOR_KURS!$C$2:$F$145,3,FALSE),I181))</f>
        <v>0.0173</v>
      </c>
      <c r="J182" s="21">
        <f t="shared" si="23"/>
        <v>0.02</v>
      </c>
      <c r="K182" s="29">
        <f t="shared" si="18"/>
        <v>0</v>
      </c>
      <c r="L182" s="22">
        <f t="shared" si="24"/>
        <v>1123.85</v>
      </c>
      <c r="M182" s="22">
        <f t="shared" si="25"/>
        <v>-1123.85</v>
      </c>
      <c r="N182" s="32">
        <f>IF(A182&gt;$C$3,"_",$C$2-SUM($M$11:M182))</f>
        <v>362685.11570846767</v>
      </c>
    </row>
    <row r="183" spans="1:14" ht="12.75">
      <c r="A183" s="18">
        <f t="shared" si="26"/>
        <v>173</v>
      </c>
      <c r="B183" s="20">
        <f t="shared" si="19"/>
        <v>44531</v>
      </c>
      <c r="C183" s="21">
        <f>IF(A183&gt;$C$3,"_",_xlfn.IFERROR(VLOOKUP(B183,BAZA_LIBOR_WIBOR_KURS!$C$2:$F$145,2,FALSE),C182))</f>
        <v>-0.00732</v>
      </c>
      <c r="D183" s="21">
        <f t="shared" si="20"/>
        <v>0.02</v>
      </c>
      <c r="E183" s="28">
        <f t="shared" si="21"/>
        <v>82.53546969395019</v>
      </c>
      <c r="F183" s="28">
        <f t="shared" si="22"/>
        <v>375.79132614933394</v>
      </c>
      <c r="G183" s="31">
        <f>IF(A183&gt;$C$3,"_",$C$8-SUM($F$11:F183))</f>
        <v>77733.48598673727</v>
      </c>
      <c r="H183" s="22">
        <f>IF(A183&gt;$C$3,"_",_xlfn.IFERROR(VLOOKUP(B183,BAZA_LIBOR_WIBOR_KURS!$C$2:$F$145,4,FALSE),H182))</f>
        <v>3.914</v>
      </c>
      <c r="I183" s="21">
        <f>IF(A183&gt;$C$3,"_",_xlfn.IFERROR(VLOOKUP(B183,BAZA_LIBOR_WIBOR_KURS!$C$2:$F$145,3,FALSE),I182))</f>
        <v>0.0173</v>
      </c>
      <c r="J183" s="21">
        <f t="shared" si="23"/>
        <v>0.02</v>
      </c>
      <c r="K183" s="29">
        <f t="shared" si="18"/>
        <v>0</v>
      </c>
      <c r="L183" s="22">
        <f t="shared" si="24"/>
        <v>1127.35</v>
      </c>
      <c r="M183" s="22">
        <f t="shared" si="25"/>
        <v>-1127.35</v>
      </c>
      <c r="N183" s="32">
        <f>IF(A183&gt;$C$3,"_",$C$2-SUM($M$11:M183))</f>
        <v>363812.46570846764</v>
      </c>
    </row>
    <row r="184" spans="1:14" ht="12.75">
      <c r="A184" s="18">
        <f t="shared" si="26"/>
        <v>174</v>
      </c>
      <c r="B184" s="20">
        <f t="shared" si="19"/>
        <v>44562</v>
      </c>
      <c r="C184" s="21">
        <f>IF(A184&gt;$C$3,"_",_xlfn.IFERROR(VLOOKUP(B184,BAZA_LIBOR_WIBOR_KURS!$C$2:$F$145,2,FALSE),C183))</f>
        <v>-0.00732</v>
      </c>
      <c r="D184" s="21">
        <f t="shared" si="20"/>
        <v>0.02</v>
      </c>
      <c r="E184" s="28">
        <f t="shared" si="21"/>
        <v>82.13838352598572</v>
      </c>
      <c r="F184" s="28">
        <f t="shared" si="22"/>
        <v>376.18841231729834</v>
      </c>
      <c r="G184" s="31">
        <f>IF(A184&gt;$C$3,"_",$C$8-SUM($F$11:F184))</f>
        <v>77357.29757441996</v>
      </c>
      <c r="H184" s="22">
        <f>IF(A184&gt;$C$3,"_",_xlfn.IFERROR(VLOOKUP(B184,BAZA_LIBOR_WIBOR_KURS!$C$2:$F$145,4,FALSE),H183))</f>
        <v>3.914</v>
      </c>
      <c r="I184" s="21">
        <f>IF(A184&gt;$C$3,"_",_xlfn.IFERROR(VLOOKUP(B184,BAZA_LIBOR_WIBOR_KURS!$C$2:$F$145,3,FALSE),I183))</f>
        <v>0.0173</v>
      </c>
      <c r="J184" s="21">
        <f t="shared" si="23"/>
        <v>0.02</v>
      </c>
      <c r="K184" s="29">
        <f t="shared" si="18"/>
        <v>0</v>
      </c>
      <c r="L184" s="22">
        <f t="shared" si="24"/>
        <v>1130.85</v>
      </c>
      <c r="M184" s="22">
        <f t="shared" si="25"/>
        <v>-1130.85</v>
      </c>
      <c r="N184" s="32">
        <f>IF(A184&gt;$C$3,"_",$C$2-SUM($M$11:M184))</f>
        <v>364943.3157084677</v>
      </c>
    </row>
    <row r="185" spans="1:14" ht="12.75">
      <c r="A185" s="18">
        <f t="shared" si="26"/>
        <v>175</v>
      </c>
      <c r="B185" s="20">
        <f t="shared" si="19"/>
        <v>44593</v>
      </c>
      <c r="C185" s="21">
        <f>IF(A185&gt;$C$3,"_",_xlfn.IFERROR(VLOOKUP(B185,BAZA_LIBOR_WIBOR_KURS!$C$2:$F$145,2,FALSE),C184))</f>
        <v>-0.00732</v>
      </c>
      <c r="D185" s="21">
        <f t="shared" si="20"/>
        <v>0.02</v>
      </c>
      <c r="E185" s="28">
        <f t="shared" si="21"/>
        <v>81.74087777030377</v>
      </c>
      <c r="F185" s="28">
        <f t="shared" si="22"/>
        <v>376.5859180729801</v>
      </c>
      <c r="G185" s="31">
        <f>IF(A185&gt;$C$3,"_",$C$8-SUM($F$11:F185))</f>
        <v>76980.71165634699</v>
      </c>
      <c r="H185" s="22">
        <f>IF(A185&gt;$C$3,"_",_xlfn.IFERROR(VLOOKUP(B185,BAZA_LIBOR_WIBOR_KURS!$C$2:$F$145,4,FALSE),H184))</f>
        <v>3.914</v>
      </c>
      <c r="I185" s="21">
        <f>IF(A185&gt;$C$3,"_",_xlfn.IFERROR(VLOOKUP(B185,BAZA_LIBOR_WIBOR_KURS!$C$2:$F$145,3,FALSE),I184))</f>
        <v>0.0173</v>
      </c>
      <c r="J185" s="21">
        <f t="shared" si="23"/>
        <v>0.02</v>
      </c>
      <c r="K185" s="29">
        <f t="shared" si="18"/>
        <v>0</v>
      </c>
      <c r="L185" s="22">
        <f t="shared" si="24"/>
        <v>1134.37</v>
      </c>
      <c r="M185" s="22">
        <f t="shared" si="25"/>
        <v>-1134.37</v>
      </c>
      <c r="N185" s="32">
        <f>IF(A185&gt;$C$3,"_",$C$2-SUM($M$11:M185))</f>
        <v>366077.6857084677</v>
      </c>
    </row>
    <row r="186" spans="1:14" ht="12.75">
      <c r="A186" s="18">
        <f t="shared" si="26"/>
        <v>176</v>
      </c>
      <c r="B186" s="20">
        <f t="shared" si="19"/>
        <v>44621</v>
      </c>
      <c r="C186" s="21">
        <f>IF(A186&gt;$C$3,"_",_xlfn.IFERROR(VLOOKUP(B186,BAZA_LIBOR_WIBOR_KURS!$C$2:$F$145,2,FALSE),C185))</f>
        <v>-0.00732</v>
      </c>
      <c r="D186" s="21">
        <f t="shared" si="20"/>
        <v>0.02</v>
      </c>
      <c r="E186" s="28">
        <f t="shared" si="21"/>
        <v>81.34295198353999</v>
      </c>
      <c r="F186" s="28">
        <f t="shared" si="22"/>
        <v>376.98384385974407</v>
      </c>
      <c r="G186" s="31">
        <f>IF(A186&gt;$C$3,"_",$C$8-SUM($F$11:F186))</f>
        <v>76603.72781248725</v>
      </c>
      <c r="H186" s="22">
        <f>IF(A186&gt;$C$3,"_",_xlfn.IFERROR(VLOOKUP(B186,BAZA_LIBOR_WIBOR_KURS!$C$2:$F$145,4,FALSE),H185))</f>
        <v>3.914</v>
      </c>
      <c r="I186" s="21">
        <f>IF(A186&gt;$C$3,"_",_xlfn.IFERROR(VLOOKUP(B186,BAZA_LIBOR_WIBOR_KURS!$C$2:$F$145,3,FALSE),I185))</f>
        <v>0.0173</v>
      </c>
      <c r="J186" s="21">
        <f t="shared" si="23"/>
        <v>0.02</v>
      </c>
      <c r="K186" s="29">
        <f t="shared" si="18"/>
        <v>0</v>
      </c>
      <c r="L186" s="22">
        <f t="shared" si="24"/>
        <v>1137.89</v>
      </c>
      <c r="M186" s="22">
        <f t="shared" si="25"/>
        <v>-1137.89</v>
      </c>
      <c r="N186" s="32">
        <f>IF(A186&gt;$C$3,"_",$C$2-SUM($M$11:M186))</f>
        <v>367215.57570846763</v>
      </c>
    </row>
    <row r="187" spans="1:14" ht="12.75">
      <c r="A187" s="18">
        <f t="shared" si="26"/>
        <v>177</v>
      </c>
      <c r="B187" s="20">
        <f t="shared" si="19"/>
        <v>44652</v>
      </c>
      <c r="C187" s="21">
        <f>IF(A187&gt;$C$3,"_",_xlfn.IFERROR(VLOOKUP(B187,BAZA_LIBOR_WIBOR_KURS!$C$2:$F$145,2,FALSE),C186))</f>
        <v>-0.00732</v>
      </c>
      <c r="D187" s="21">
        <f t="shared" si="20"/>
        <v>0.02</v>
      </c>
      <c r="E187" s="28">
        <f t="shared" si="21"/>
        <v>80.94460572186154</v>
      </c>
      <c r="F187" s="28">
        <f t="shared" si="22"/>
        <v>377.3821901214225</v>
      </c>
      <c r="G187" s="31">
        <f>IF(A187&gt;$C$3,"_",$C$8-SUM($F$11:F187))</f>
        <v>76226.34562236583</v>
      </c>
      <c r="H187" s="22">
        <f>IF(A187&gt;$C$3,"_",_xlfn.IFERROR(VLOOKUP(B187,BAZA_LIBOR_WIBOR_KURS!$C$2:$F$145,4,FALSE),H186))</f>
        <v>3.914</v>
      </c>
      <c r="I187" s="21">
        <f>IF(A187&gt;$C$3,"_",_xlfn.IFERROR(VLOOKUP(B187,BAZA_LIBOR_WIBOR_KURS!$C$2:$F$145,3,FALSE),I186))</f>
        <v>0.0173</v>
      </c>
      <c r="J187" s="21">
        <f t="shared" si="23"/>
        <v>0.02</v>
      </c>
      <c r="K187" s="29">
        <f t="shared" si="18"/>
        <v>0</v>
      </c>
      <c r="L187" s="22">
        <f t="shared" si="24"/>
        <v>1141.43</v>
      </c>
      <c r="M187" s="22">
        <f t="shared" si="25"/>
        <v>-1141.43</v>
      </c>
      <c r="N187" s="32">
        <f>IF(A187&gt;$C$3,"_",$C$2-SUM($M$11:M187))</f>
        <v>368357.0057084677</v>
      </c>
    </row>
    <row r="188" spans="1:14" ht="12.75">
      <c r="A188" s="18">
        <f t="shared" si="26"/>
        <v>178</v>
      </c>
      <c r="B188" s="20">
        <f t="shared" si="19"/>
        <v>44682</v>
      </c>
      <c r="C188" s="21">
        <f>IF(A188&gt;$C$3,"_",_xlfn.IFERROR(VLOOKUP(B188,BAZA_LIBOR_WIBOR_KURS!$C$2:$F$145,2,FALSE),C187))</f>
        <v>-0.00732</v>
      </c>
      <c r="D188" s="21">
        <f t="shared" si="20"/>
        <v>0.02</v>
      </c>
      <c r="E188" s="28">
        <f t="shared" si="21"/>
        <v>80.54583854096656</v>
      </c>
      <c r="F188" s="28">
        <f t="shared" si="22"/>
        <v>377.7809573023176</v>
      </c>
      <c r="G188" s="31">
        <f>IF(A188&gt;$C$3,"_",$C$8-SUM($F$11:F188))</f>
        <v>75848.5646650635</v>
      </c>
      <c r="H188" s="22">
        <f>IF(A188&gt;$C$3,"_",_xlfn.IFERROR(VLOOKUP(B188,BAZA_LIBOR_WIBOR_KURS!$C$2:$F$145,4,FALSE),H187))</f>
        <v>3.914</v>
      </c>
      <c r="I188" s="21">
        <f>IF(A188&gt;$C$3,"_",_xlfn.IFERROR(VLOOKUP(B188,BAZA_LIBOR_WIBOR_KURS!$C$2:$F$145,3,FALSE),I187))</f>
        <v>0.0173</v>
      </c>
      <c r="J188" s="21">
        <f t="shared" si="23"/>
        <v>0.02</v>
      </c>
      <c r="K188" s="29">
        <f t="shared" si="18"/>
        <v>0</v>
      </c>
      <c r="L188" s="22">
        <f t="shared" si="24"/>
        <v>1144.98</v>
      </c>
      <c r="M188" s="22">
        <f t="shared" si="25"/>
        <v>-1144.98</v>
      </c>
      <c r="N188" s="32">
        <f>IF(A188&gt;$C$3,"_",$C$2-SUM($M$11:M188))</f>
        <v>369501.98570846766</v>
      </c>
    </row>
    <row r="189" spans="1:14" ht="12.75">
      <c r="A189" s="18">
        <f t="shared" si="26"/>
        <v>179</v>
      </c>
      <c r="B189" s="20">
        <f t="shared" si="19"/>
        <v>44713</v>
      </c>
      <c r="C189" s="21">
        <f>IF(A189&gt;$C$3,"_",_xlfn.IFERROR(VLOOKUP(B189,BAZA_LIBOR_WIBOR_KURS!$C$2:$F$145,2,FALSE),C188))</f>
        <v>-0.00732</v>
      </c>
      <c r="D189" s="21">
        <f t="shared" si="20"/>
        <v>0.02</v>
      </c>
      <c r="E189" s="28">
        <f t="shared" si="21"/>
        <v>80.14664999608377</v>
      </c>
      <c r="F189" s="28">
        <f t="shared" si="22"/>
        <v>378.1801458472003</v>
      </c>
      <c r="G189" s="31">
        <f>IF(A189&gt;$C$3,"_",$C$8-SUM($F$11:F189))</f>
        <v>75470.3845192163</v>
      </c>
      <c r="H189" s="22">
        <f>IF(A189&gt;$C$3,"_",_xlfn.IFERROR(VLOOKUP(B189,BAZA_LIBOR_WIBOR_KURS!$C$2:$F$145,4,FALSE),H188))</f>
        <v>3.914</v>
      </c>
      <c r="I189" s="21">
        <f>IF(A189&gt;$C$3,"_",_xlfn.IFERROR(VLOOKUP(B189,BAZA_LIBOR_WIBOR_KURS!$C$2:$F$145,3,FALSE),I188))</f>
        <v>0.0173</v>
      </c>
      <c r="J189" s="21">
        <f t="shared" si="23"/>
        <v>0.02</v>
      </c>
      <c r="K189" s="29">
        <f t="shared" si="18"/>
        <v>0</v>
      </c>
      <c r="L189" s="22">
        <f t="shared" si="24"/>
        <v>1148.54</v>
      </c>
      <c r="M189" s="22">
        <f t="shared" si="25"/>
        <v>-1148.54</v>
      </c>
      <c r="N189" s="32">
        <f>IF(A189&gt;$C$3,"_",$C$2-SUM($M$11:M189))</f>
        <v>370650.52570846764</v>
      </c>
    </row>
    <row r="190" spans="1:14" ht="12.75">
      <c r="A190" s="18">
        <f t="shared" si="26"/>
        <v>180</v>
      </c>
      <c r="B190" s="20">
        <f t="shared" si="19"/>
        <v>44743</v>
      </c>
      <c r="C190" s="21">
        <f>IF(A190&gt;$C$3,"_",_xlfn.IFERROR(VLOOKUP(B190,BAZA_LIBOR_WIBOR_KURS!$C$2:$F$145,2,FALSE),C189))</f>
        <v>-0.00732</v>
      </c>
      <c r="D190" s="21">
        <f t="shared" si="20"/>
        <v>0.02</v>
      </c>
      <c r="E190" s="28">
        <f t="shared" si="21"/>
        <v>79.7470396419719</v>
      </c>
      <c r="F190" s="28">
        <f t="shared" si="22"/>
        <v>378.5797562013121</v>
      </c>
      <c r="G190" s="31">
        <f>IF(A190&gt;$C$3,"_",$C$8-SUM($F$11:F190))</f>
        <v>75091.80476301498</v>
      </c>
      <c r="H190" s="22">
        <f>IF(A190&gt;$C$3,"_",_xlfn.IFERROR(VLOOKUP(B190,BAZA_LIBOR_WIBOR_KURS!$C$2:$F$145,4,FALSE),H189))</f>
        <v>3.914</v>
      </c>
      <c r="I190" s="21">
        <f>IF(A190&gt;$C$3,"_",_xlfn.IFERROR(VLOOKUP(B190,BAZA_LIBOR_WIBOR_KURS!$C$2:$F$145,3,FALSE),I189))</f>
        <v>0.0173</v>
      </c>
      <c r="J190" s="21">
        <f t="shared" si="23"/>
        <v>0.02</v>
      </c>
      <c r="K190" s="29">
        <f t="shared" si="18"/>
        <v>0</v>
      </c>
      <c r="L190" s="22">
        <f t="shared" si="24"/>
        <v>1152.11</v>
      </c>
      <c r="M190" s="22">
        <f t="shared" si="25"/>
        <v>-1152.11</v>
      </c>
      <c r="N190" s="32">
        <f>IF(A190&gt;$C$3,"_",$C$2-SUM($M$11:M190))</f>
        <v>371802.6357084676</v>
      </c>
    </row>
    <row r="191" spans="1:14" ht="12.75">
      <c r="A191" s="18">
        <f t="shared" si="26"/>
        <v>181</v>
      </c>
      <c r="B191" s="20">
        <f t="shared" si="19"/>
        <v>44774</v>
      </c>
      <c r="C191" s="21">
        <f>IF(A191&gt;$C$3,"_",_xlfn.IFERROR(VLOOKUP(B191,BAZA_LIBOR_WIBOR_KURS!$C$2:$F$145,2,FALSE),C190))</f>
        <v>-0.00732</v>
      </c>
      <c r="D191" s="21">
        <f t="shared" si="20"/>
        <v>0.02</v>
      </c>
      <c r="E191" s="28">
        <f t="shared" si="21"/>
        <v>79.34700703291917</v>
      </c>
      <c r="F191" s="28">
        <f t="shared" si="22"/>
        <v>378.97978881036494</v>
      </c>
      <c r="G191" s="31">
        <f>IF(A191&gt;$C$3,"_",$C$8-SUM($F$11:F191))</f>
        <v>74712.82497420462</v>
      </c>
      <c r="H191" s="22">
        <f>IF(A191&gt;$C$3,"_",_xlfn.IFERROR(VLOOKUP(B191,BAZA_LIBOR_WIBOR_KURS!$C$2:$F$145,4,FALSE),H190))</f>
        <v>3.914</v>
      </c>
      <c r="I191" s="21">
        <f>IF(A191&gt;$C$3,"_",_xlfn.IFERROR(VLOOKUP(B191,BAZA_LIBOR_WIBOR_KURS!$C$2:$F$145,3,FALSE),I190))</f>
        <v>0.0173</v>
      </c>
      <c r="J191" s="21">
        <f t="shared" si="23"/>
        <v>0.02</v>
      </c>
      <c r="K191" s="29">
        <f t="shared" si="18"/>
        <v>0</v>
      </c>
      <c r="L191" s="22">
        <f t="shared" si="24"/>
        <v>1155.69</v>
      </c>
      <c r="M191" s="22">
        <f t="shared" si="25"/>
        <v>-1155.69</v>
      </c>
      <c r="N191" s="32">
        <f>IF(A191&gt;$C$3,"_",$C$2-SUM($M$11:M191))</f>
        <v>372958.32570846763</v>
      </c>
    </row>
    <row r="192" spans="1:14" ht="12.75">
      <c r="A192" s="18">
        <f t="shared" si="26"/>
        <v>182</v>
      </c>
      <c r="B192" s="20">
        <f t="shared" si="19"/>
        <v>44805</v>
      </c>
      <c r="C192" s="21">
        <f>IF(A192&gt;$C$3,"_",_xlfn.IFERROR(VLOOKUP(B192,BAZA_LIBOR_WIBOR_KURS!$C$2:$F$145,2,FALSE),C191))</f>
        <v>-0.00732</v>
      </c>
      <c r="D192" s="21">
        <f t="shared" si="20"/>
        <v>0.02</v>
      </c>
      <c r="E192" s="28">
        <f t="shared" si="21"/>
        <v>78.94655172274288</v>
      </c>
      <c r="F192" s="28">
        <f t="shared" si="22"/>
        <v>379.38024412054114</v>
      </c>
      <c r="G192" s="31">
        <f>IF(A192&gt;$C$3,"_",$C$8-SUM($F$11:F192))</f>
        <v>74333.44473008408</v>
      </c>
      <c r="H192" s="22">
        <f>IF(A192&gt;$C$3,"_",_xlfn.IFERROR(VLOOKUP(B192,BAZA_LIBOR_WIBOR_KURS!$C$2:$F$145,4,FALSE),H191))</f>
        <v>3.914</v>
      </c>
      <c r="I192" s="21">
        <f>IF(A192&gt;$C$3,"_",_xlfn.IFERROR(VLOOKUP(B192,BAZA_LIBOR_WIBOR_KURS!$C$2:$F$145,3,FALSE),I191))</f>
        <v>0.0173</v>
      </c>
      <c r="J192" s="21">
        <f t="shared" si="23"/>
        <v>0.02</v>
      </c>
      <c r="K192" s="29">
        <f t="shared" si="18"/>
        <v>0</v>
      </c>
      <c r="L192" s="22">
        <f t="shared" si="24"/>
        <v>1159.28</v>
      </c>
      <c r="M192" s="22">
        <f t="shared" si="25"/>
        <v>-1159.28</v>
      </c>
      <c r="N192" s="32">
        <f>IF(A192&gt;$C$3,"_",$C$2-SUM($M$11:M192))</f>
        <v>374117.60570846766</v>
      </c>
    </row>
    <row r="193" spans="1:14" ht="12.75">
      <c r="A193" s="18">
        <f t="shared" si="26"/>
        <v>183</v>
      </c>
      <c r="B193" s="20">
        <f t="shared" si="19"/>
        <v>44835</v>
      </c>
      <c r="C193" s="21">
        <f>IF(A193&gt;$C$3,"_",_xlfn.IFERROR(VLOOKUP(B193,BAZA_LIBOR_WIBOR_KURS!$C$2:$F$145,2,FALSE),C192))</f>
        <v>-0.00732</v>
      </c>
      <c r="D193" s="21">
        <f t="shared" si="20"/>
        <v>0.02</v>
      </c>
      <c r="E193" s="28">
        <f t="shared" si="21"/>
        <v>78.54567326478885</v>
      </c>
      <c r="F193" s="28">
        <f t="shared" si="22"/>
        <v>379.7811225784953</v>
      </c>
      <c r="G193" s="31">
        <f>IF(A193&gt;$C$3,"_",$C$8-SUM($F$11:F193))</f>
        <v>73953.66360750559</v>
      </c>
      <c r="H193" s="22">
        <f>IF(A193&gt;$C$3,"_",_xlfn.IFERROR(VLOOKUP(B193,BAZA_LIBOR_WIBOR_KURS!$C$2:$F$145,4,FALSE),H192))</f>
        <v>3.914</v>
      </c>
      <c r="I193" s="21">
        <f>IF(A193&gt;$C$3,"_",_xlfn.IFERROR(VLOOKUP(B193,BAZA_LIBOR_WIBOR_KURS!$C$2:$F$145,3,FALSE),I192))</f>
        <v>0.0173</v>
      </c>
      <c r="J193" s="21">
        <f t="shared" si="23"/>
        <v>0.02</v>
      </c>
      <c r="K193" s="29">
        <f t="shared" si="18"/>
        <v>0</v>
      </c>
      <c r="L193" s="22">
        <f t="shared" si="24"/>
        <v>1162.88</v>
      </c>
      <c r="M193" s="22">
        <f t="shared" si="25"/>
        <v>-1162.88</v>
      </c>
      <c r="N193" s="32">
        <f>IF(A193&gt;$C$3,"_",$C$2-SUM($M$11:M193))</f>
        <v>375280.48570846766</v>
      </c>
    </row>
    <row r="194" spans="1:14" ht="12.75">
      <c r="A194" s="18">
        <f t="shared" si="26"/>
        <v>184</v>
      </c>
      <c r="B194" s="20">
        <f t="shared" si="19"/>
        <v>44866</v>
      </c>
      <c r="C194" s="21">
        <f>IF(A194&gt;$C$3,"_",_xlfn.IFERROR(VLOOKUP(B194,BAZA_LIBOR_WIBOR_KURS!$C$2:$F$145,2,FALSE),C193))</f>
        <v>-0.00732</v>
      </c>
      <c r="D194" s="21">
        <f t="shared" si="20"/>
        <v>0.02</v>
      </c>
      <c r="E194" s="28">
        <f t="shared" si="21"/>
        <v>78.1443712119309</v>
      </c>
      <c r="F194" s="28">
        <f t="shared" si="22"/>
        <v>380.1824246313531</v>
      </c>
      <c r="G194" s="31">
        <f>IF(A194&gt;$C$3,"_",$C$8-SUM($F$11:F194))</f>
        <v>73573.48118287424</v>
      </c>
      <c r="H194" s="22">
        <f>IF(A194&gt;$C$3,"_",_xlfn.IFERROR(VLOOKUP(B194,BAZA_LIBOR_WIBOR_KURS!$C$2:$F$145,4,FALSE),H193))</f>
        <v>3.914</v>
      </c>
      <c r="I194" s="21">
        <f>IF(A194&gt;$C$3,"_",_xlfn.IFERROR(VLOOKUP(B194,BAZA_LIBOR_WIBOR_KURS!$C$2:$F$145,3,FALSE),I193))</f>
        <v>0.0173</v>
      </c>
      <c r="J194" s="21">
        <f t="shared" si="23"/>
        <v>0.02</v>
      </c>
      <c r="K194" s="29">
        <f t="shared" si="18"/>
        <v>0</v>
      </c>
      <c r="L194" s="22">
        <f t="shared" si="24"/>
        <v>1166.5</v>
      </c>
      <c r="M194" s="22">
        <f t="shared" si="25"/>
        <v>-1166.5</v>
      </c>
      <c r="N194" s="32">
        <f>IF(A194&gt;$C$3,"_",$C$2-SUM($M$11:M194))</f>
        <v>376446.98570846766</v>
      </c>
    </row>
    <row r="195" spans="1:14" ht="12.75">
      <c r="A195" s="18">
        <f t="shared" si="26"/>
        <v>185</v>
      </c>
      <c r="B195" s="20">
        <f t="shared" si="19"/>
        <v>44896</v>
      </c>
      <c r="C195" s="21">
        <f>IF(A195&gt;$C$3,"_",_xlfn.IFERROR(VLOOKUP(B195,BAZA_LIBOR_WIBOR_KURS!$C$2:$F$145,2,FALSE),C194))</f>
        <v>-0.00732</v>
      </c>
      <c r="D195" s="21">
        <f t="shared" si="20"/>
        <v>0.02</v>
      </c>
      <c r="E195" s="28">
        <f t="shared" si="21"/>
        <v>77.74264511657044</v>
      </c>
      <c r="F195" s="28">
        <f t="shared" si="22"/>
        <v>380.58415072671363</v>
      </c>
      <c r="G195" s="31">
        <f>IF(A195&gt;$C$3,"_",$C$8-SUM($F$11:F195))</f>
        <v>73192.89703214752</v>
      </c>
      <c r="H195" s="22">
        <f>IF(A195&gt;$C$3,"_",_xlfn.IFERROR(VLOOKUP(B195,BAZA_LIBOR_WIBOR_KURS!$C$2:$F$145,4,FALSE),H194))</f>
        <v>3.914</v>
      </c>
      <c r="I195" s="21">
        <f>IF(A195&gt;$C$3,"_",_xlfn.IFERROR(VLOOKUP(B195,BAZA_LIBOR_WIBOR_KURS!$C$2:$F$145,3,FALSE),I194))</f>
        <v>0.0173</v>
      </c>
      <c r="J195" s="21">
        <f t="shared" si="23"/>
        <v>0.02</v>
      </c>
      <c r="K195" s="29">
        <f t="shared" si="18"/>
        <v>0</v>
      </c>
      <c r="L195" s="22">
        <f t="shared" si="24"/>
        <v>1170.12</v>
      </c>
      <c r="M195" s="22">
        <f t="shared" si="25"/>
        <v>-1170.12</v>
      </c>
      <c r="N195" s="32">
        <f>IF(A195&gt;$C$3,"_",$C$2-SUM($M$11:M195))</f>
        <v>377617.10570846766</v>
      </c>
    </row>
    <row r="196" spans="1:14" ht="12.75">
      <c r="A196" s="18">
        <f t="shared" si="26"/>
        <v>186</v>
      </c>
      <c r="B196" s="20">
        <f t="shared" si="19"/>
        <v>44927</v>
      </c>
      <c r="C196" s="21">
        <f>IF(A196&gt;$C$3,"_",_xlfn.IFERROR(VLOOKUP(B196,BAZA_LIBOR_WIBOR_KURS!$C$2:$F$145,2,FALSE),C195))</f>
        <v>-0.00732</v>
      </c>
      <c r="D196" s="21">
        <f t="shared" si="20"/>
        <v>0.02</v>
      </c>
      <c r="E196" s="28">
        <f t="shared" si="21"/>
        <v>77.34049453063588</v>
      </c>
      <c r="F196" s="28">
        <f t="shared" si="22"/>
        <v>380.98630131264815</v>
      </c>
      <c r="G196" s="31">
        <f>IF(A196&gt;$C$3,"_",$C$8-SUM($F$11:F196))</f>
        <v>72811.91073083488</v>
      </c>
      <c r="H196" s="22">
        <f>IF(A196&gt;$C$3,"_",_xlfn.IFERROR(VLOOKUP(B196,BAZA_LIBOR_WIBOR_KURS!$C$2:$F$145,4,FALSE),H195))</f>
        <v>3.914</v>
      </c>
      <c r="I196" s="21">
        <f>IF(A196&gt;$C$3,"_",_xlfn.IFERROR(VLOOKUP(B196,BAZA_LIBOR_WIBOR_KURS!$C$2:$F$145,3,FALSE),I195))</f>
        <v>0.0173</v>
      </c>
      <c r="J196" s="21">
        <f t="shared" si="23"/>
        <v>0.02</v>
      </c>
      <c r="K196" s="29">
        <f t="shared" si="18"/>
        <v>0</v>
      </c>
      <c r="L196" s="22">
        <f t="shared" si="24"/>
        <v>1173.76</v>
      </c>
      <c r="M196" s="22">
        <f t="shared" si="25"/>
        <v>-1173.76</v>
      </c>
      <c r="N196" s="32">
        <f>IF(A196&gt;$C$3,"_",$C$2-SUM($M$11:M196))</f>
        <v>378790.86570846767</v>
      </c>
    </row>
    <row r="197" spans="1:14" ht="12.75">
      <c r="A197" s="18">
        <f t="shared" si="26"/>
        <v>187</v>
      </c>
      <c r="B197" s="20">
        <f t="shared" si="19"/>
        <v>44958</v>
      </c>
      <c r="C197" s="21">
        <f>IF(A197&gt;$C$3,"_",_xlfn.IFERROR(VLOOKUP(B197,BAZA_LIBOR_WIBOR_KURS!$C$2:$F$145,2,FALSE),C196))</f>
        <v>-0.00732</v>
      </c>
      <c r="D197" s="21">
        <f t="shared" si="20"/>
        <v>0.02</v>
      </c>
      <c r="E197" s="28">
        <f t="shared" si="21"/>
        <v>76.93791900558219</v>
      </c>
      <c r="F197" s="28">
        <f t="shared" si="22"/>
        <v>381.38887683770184</v>
      </c>
      <c r="G197" s="31">
        <f>IF(A197&gt;$C$3,"_",$C$8-SUM($F$11:F197))</f>
        <v>72430.52185399717</v>
      </c>
      <c r="H197" s="22">
        <f>IF(A197&gt;$C$3,"_",_xlfn.IFERROR(VLOOKUP(B197,BAZA_LIBOR_WIBOR_KURS!$C$2:$F$145,4,FALSE),H196))</f>
        <v>3.914</v>
      </c>
      <c r="I197" s="21">
        <f>IF(A197&gt;$C$3,"_",_xlfn.IFERROR(VLOOKUP(B197,BAZA_LIBOR_WIBOR_KURS!$C$2:$F$145,3,FALSE),I196))</f>
        <v>0.0173</v>
      </c>
      <c r="J197" s="21">
        <f t="shared" si="23"/>
        <v>0.02</v>
      </c>
      <c r="K197" s="29">
        <f t="shared" si="18"/>
        <v>0</v>
      </c>
      <c r="L197" s="22">
        <f t="shared" si="24"/>
        <v>1177.41</v>
      </c>
      <c r="M197" s="22">
        <f t="shared" si="25"/>
        <v>-1177.41</v>
      </c>
      <c r="N197" s="32">
        <f>IF(A197&gt;$C$3,"_",$C$2-SUM($M$11:M197))</f>
        <v>379968.27570846764</v>
      </c>
    </row>
    <row r="198" spans="1:14" ht="12.75">
      <c r="A198" s="18">
        <f t="shared" si="26"/>
        <v>188</v>
      </c>
      <c r="B198" s="20">
        <f t="shared" si="19"/>
        <v>44986</v>
      </c>
      <c r="C198" s="21">
        <f>IF(A198&gt;$C$3,"_",_xlfn.IFERROR(VLOOKUP(B198,BAZA_LIBOR_WIBOR_KURS!$C$2:$F$145,2,FALSE),C197))</f>
        <v>-0.00732</v>
      </c>
      <c r="D198" s="21">
        <f t="shared" si="20"/>
        <v>0.02</v>
      </c>
      <c r="E198" s="28">
        <f t="shared" si="21"/>
        <v>76.53491809239034</v>
      </c>
      <c r="F198" s="28">
        <f t="shared" si="22"/>
        <v>381.7918777508937</v>
      </c>
      <c r="G198" s="31">
        <f>IF(A198&gt;$C$3,"_",$C$8-SUM($F$11:F198))</f>
        <v>72048.72997624628</v>
      </c>
      <c r="H198" s="22">
        <f>IF(A198&gt;$C$3,"_",_xlfn.IFERROR(VLOOKUP(B198,BAZA_LIBOR_WIBOR_KURS!$C$2:$F$145,4,FALSE),H197))</f>
        <v>3.914</v>
      </c>
      <c r="I198" s="21">
        <f>IF(A198&gt;$C$3,"_",_xlfn.IFERROR(VLOOKUP(B198,BAZA_LIBOR_WIBOR_KURS!$C$2:$F$145,3,FALSE),I197))</f>
        <v>0.0173</v>
      </c>
      <c r="J198" s="21">
        <f t="shared" si="23"/>
        <v>0.02</v>
      </c>
      <c r="K198" s="29">
        <f t="shared" si="18"/>
        <v>0</v>
      </c>
      <c r="L198" s="22">
        <f t="shared" si="24"/>
        <v>1181.07</v>
      </c>
      <c r="M198" s="22">
        <f t="shared" si="25"/>
        <v>-1181.07</v>
      </c>
      <c r="N198" s="32">
        <f>IF(A198&gt;$C$3,"_",$C$2-SUM($M$11:M198))</f>
        <v>381149.34570846765</v>
      </c>
    </row>
    <row r="199" spans="1:14" ht="12.75">
      <c r="A199" s="18">
        <f t="shared" si="26"/>
        <v>189</v>
      </c>
      <c r="B199" s="20">
        <f t="shared" si="19"/>
        <v>45017</v>
      </c>
      <c r="C199" s="21">
        <f>IF(A199&gt;$C$3,"_",_xlfn.IFERROR(VLOOKUP(B199,BAZA_LIBOR_WIBOR_KURS!$C$2:$F$145,2,FALSE),C198))</f>
        <v>-0.00732</v>
      </c>
      <c r="D199" s="21">
        <f t="shared" si="20"/>
        <v>0.02</v>
      </c>
      <c r="E199" s="28">
        <f t="shared" si="21"/>
        <v>76.1314913415669</v>
      </c>
      <c r="F199" s="28">
        <f t="shared" si="22"/>
        <v>382.1953045017172</v>
      </c>
      <c r="G199" s="31">
        <f>IF(A199&gt;$C$3,"_",$C$8-SUM($F$11:F199))</f>
        <v>71666.53467174456</v>
      </c>
      <c r="H199" s="22">
        <f>IF(A199&gt;$C$3,"_",_xlfn.IFERROR(VLOOKUP(B199,BAZA_LIBOR_WIBOR_KURS!$C$2:$F$145,4,FALSE),H198))</f>
        <v>3.914</v>
      </c>
      <c r="I199" s="21">
        <f>IF(A199&gt;$C$3,"_",_xlfn.IFERROR(VLOOKUP(B199,BAZA_LIBOR_WIBOR_KURS!$C$2:$F$145,3,FALSE),I198))</f>
        <v>0.0173</v>
      </c>
      <c r="J199" s="21">
        <f t="shared" si="23"/>
        <v>0.02</v>
      </c>
      <c r="K199" s="29">
        <f t="shared" si="18"/>
        <v>0</v>
      </c>
      <c r="L199" s="22">
        <f t="shared" si="24"/>
        <v>1184.74</v>
      </c>
      <c r="M199" s="22">
        <f t="shared" si="25"/>
        <v>-1184.74</v>
      </c>
      <c r="N199" s="32">
        <f>IF(A199&gt;$C$3,"_",$C$2-SUM($M$11:M199))</f>
        <v>382334.08570846764</v>
      </c>
    </row>
    <row r="200" spans="1:14" ht="12.75">
      <c r="A200" s="18">
        <f t="shared" si="26"/>
        <v>190</v>
      </c>
      <c r="B200" s="20">
        <f t="shared" si="19"/>
        <v>45047</v>
      </c>
      <c r="C200" s="21">
        <f>IF(A200&gt;$C$3,"_",_xlfn.IFERROR(VLOOKUP(B200,BAZA_LIBOR_WIBOR_KURS!$C$2:$F$145,2,FALSE),C199))</f>
        <v>-0.00732</v>
      </c>
      <c r="D200" s="21">
        <f t="shared" si="20"/>
        <v>0.02</v>
      </c>
      <c r="E200" s="28">
        <f t="shared" si="21"/>
        <v>75.72763830314342</v>
      </c>
      <c r="F200" s="28">
        <f t="shared" si="22"/>
        <v>382.59915754014065</v>
      </c>
      <c r="G200" s="31">
        <f>IF(A200&gt;$C$3,"_",$C$8-SUM($F$11:F200))</f>
        <v>71283.93551420442</v>
      </c>
      <c r="H200" s="22">
        <f>IF(A200&gt;$C$3,"_",_xlfn.IFERROR(VLOOKUP(B200,BAZA_LIBOR_WIBOR_KURS!$C$2:$F$145,4,FALSE),H199))</f>
        <v>3.914</v>
      </c>
      <c r="I200" s="21">
        <f>IF(A200&gt;$C$3,"_",_xlfn.IFERROR(VLOOKUP(B200,BAZA_LIBOR_WIBOR_KURS!$C$2:$F$145,3,FALSE),I199))</f>
        <v>0.0173</v>
      </c>
      <c r="J200" s="21">
        <f t="shared" si="23"/>
        <v>0.02</v>
      </c>
      <c r="K200" s="29">
        <f t="shared" si="18"/>
        <v>0</v>
      </c>
      <c r="L200" s="22">
        <f t="shared" si="24"/>
        <v>1188.42</v>
      </c>
      <c r="M200" s="22">
        <f t="shared" si="25"/>
        <v>-1188.42</v>
      </c>
      <c r="N200" s="32">
        <f>IF(A200&gt;$C$3,"_",$C$2-SUM($M$11:M200))</f>
        <v>383522.5057084677</v>
      </c>
    </row>
    <row r="201" spans="1:14" ht="12.75">
      <c r="A201" s="18">
        <f t="shared" si="26"/>
        <v>191</v>
      </c>
      <c r="B201" s="20">
        <f t="shared" si="19"/>
        <v>45078</v>
      </c>
      <c r="C201" s="21">
        <f>IF(A201&gt;$C$3,"_",_xlfn.IFERROR(VLOOKUP(B201,BAZA_LIBOR_WIBOR_KURS!$C$2:$F$145,2,FALSE),C200))</f>
        <v>-0.00732</v>
      </c>
      <c r="D201" s="21">
        <f t="shared" si="20"/>
        <v>0.02</v>
      </c>
      <c r="E201" s="28">
        <f t="shared" si="21"/>
        <v>75.323358526676</v>
      </c>
      <c r="F201" s="28">
        <f t="shared" si="22"/>
        <v>383.0034373166081</v>
      </c>
      <c r="G201" s="31">
        <f>IF(A201&gt;$C$3,"_",$C$8-SUM($F$11:F201))</f>
        <v>70900.93207688781</v>
      </c>
      <c r="H201" s="22">
        <f>IF(A201&gt;$C$3,"_",_xlfn.IFERROR(VLOOKUP(B201,BAZA_LIBOR_WIBOR_KURS!$C$2:$F$145,4,FALSE),H200))</f>
        <v>3.914</v>
      </c>
      <c r="I201" s="21">
        <f>IF(A201&gt;$C$3,"_",_xlfn.IFERROR(VLOOKUP(B201,BAZA_LIBOR_WIBOR_KURS!$C$2:$F$145,3,FALSE),I200))</f>
        <v>0.0173</v>
      </c>
      <c r="J201" s="21">
        <f t="shared" si="23"/>
        <v>0.02</v>
      </c>
      <c r="K201" s="29">
        <f t="shared" si="18"/>
        <v>0</v>
      </c>
      <c r="L201" s="22">
        <f t="shared" si="24"/>
        <v>1192.12</v>
      </c>
      <c r="M201" s="22">
        <f t="shared" si="25"/>
        <v>-1192.12</v>
      </c>
      <c r="N201" s="32">
        <f>IF(A201&gt;$C$3,"_",$C$2-SUM($M$11:M201))</f>
        <v>384714.6257084677</v>
      </c>
    </row>
    <row r="202" spans="1:14" ht="12.75">
      <c r="A202" s="18">
        <f t="shared" si="26"/>
        <v>192</v>
      </c>
      <c r="B202" s="20">
        <f t="shared" si="19"/>
        <v>45108</v>
      </c>
      <c r="C202" s="21">
        <f>IF(A202&gt;$C$3,"_",_xlfn.IFERROR(VLOOKUP(B202,BAZA_LIBOR_WIBOR_KURS!$C$2:$F$145,2,FALSE),C201))</f>
        <v>-0.00732</v>
      </c>
      <c r="D202" s="21">
        <f t="shared" si="20"/>
        <v>0.02</v>
      </c>
      <c r="E202" s="28">
        <f t="shared" si="21"/>
        <v>74.91865156124479</v>
      </c>
      <c r="F202" s="28">
        <f t="shared" si="22"/>
        <v>383.40814428203925</v>
      </c>
      <c r="G202" s="31">
        <f>IF(A202&gt;$C$3,"_",$C$8-SUM($F$11:F202))</f>
        <v>70517.52393260578</v>
      </c>
      <c r="H202" s="22">
        <f>IF(A202&gt;$C$3,"_",_xlfn.IFERROR(VLOOKUP(B202,BAZA_LIBOR_WIBOR_KURS!$C$2:$F$145,4,FALSE),H201))</f>
        <v>3.914</v>
      </c>
      <c r="I202" s="21">
        <f>IF(A202&gt;$C$3,"_",_xlfn.IFERROR(VLOOKUP(B202,BAZA_LIBOR_WIBOR_KURS!$C$2:$F$145,3,FALSE),I201))</f>
        <v>0.0173</v>
      </c>
      <c r="J202" s="21">
        <f t="shared" si="23"/>
        <v>0.02</v>
      </c>
      <c r="K202" s="29">
        <f t="shared" si="18"/>
        <v>0</v>
      </c>
      <c r="L202" s="22">
        <f t="shared" si="24"/>
        <v>1195.82</v>
      </c>
      <c r="M202" s="22">
        <f t="shared" si="25"/>
        <v>-1195.82</v>
      </c>
      <c r="N202" s="32">
        <f>IF(A202&gt;$C$3,"_",$C$2-SUM($M$11:M202))</f>
        <v>385910.4457084676</v>
      </c>
    </row>
    <row r="203" spans="1:14" ht="12.75">
      <c r="A203" s="18">
        <f t="shared" si="26"/>
        <v>193</v>
      </c>
      <c r="B203" s="20">
        <f t="shared" si="19"/>
        <v>45139</v>
      </c>
      <c r="C203" s="21">
        <f>IF(A203&gt;$C$3,"_",_xlfn.IFERROR(VLOOKUP(B203,BAZA_LIBOR_WIBOR_KURS!$C$2:$F$145,2,FALSE),C202))</f>
        <v>-0.00732</v>
      </c>
      <c r="D203" s="21">
        <f t="shared" si="20"/>
        <v>0.02</v>
      </c>
      <c r="E203" s="28">
        <f t="shared" si="21"/>
        <v>74.51351695545344</v>
      </c>
      <c r="F203" s="28">
        <f t="shared" si="22"/>
        <v>383.8132788878306</v>
      </c>
      <c r="G203" s="31">
        <f>IF(A203&gt;$C$3,"_",$C$8-SUM($F$11:F203))</f>
        <v>70133.71065371795</v>
      </c>
      <c r="H203" s="22">
        <f>IF(A203&gt;$C$3,"_",_xlfn.IFERROR(VLOOKUP(B203,BAZA_LIBOR_WIBOR_KURS!$C$2:$F$145,4,FALSE),H202))</f>
        <v>3.914</v>
      </c>
      <c r="I203" s="21">
        <f>IF(A203&gt;$C$3,"_",_xlfn.IFERROR(VLOOKUP(B203,BAZA_LIBOR_WIBOR_KURS!$C$2:$F$145,3,FALSE),I202))</f>
        <v>0.0173</v>
      </c>
      <c r="J203" s="21">
        <f t="shared" si="23"/>
        <v>0.02</v>
      </c>
      <c r="K203" s="29">
        <f aca="true" t="shared" si="27" ref="K203:K266">IF(A203&gt;$C$3,"_",IF(B203&gt;$F$4,0,H203*(E203+F203)))</f>
        <v>0</v>
      </c>
      <c r="L203" s="22">
        <f t="shared" si="24"/>
        <v>1199.54</v>
      </c>
      <c r="M203" s="22">
        <f t="shared" si="25"/>
        <v>-1199.54</v>
      </c>
      <c r="N203" s="32">
        <f>IF(A203&gt;$C$3,"_",$C$2-SUM($M$11:M203))</f>
        <v>387109.98570846766</v>
      </c>
    </row>
    <row r="204" spans="1:14" ht="12.75">
      <c r="A204" s="18">
        <f t="shared" si="26"/>
        <v>194</v>
      </c>
      <c r="B204" s="20">
        <f aca="true" t="shared" si="28" ref="B204:B267">IF(A204&gt;$C$3,"_",DATE(YEAR(B203),MONTH(B203)+1,1))</f>
        <v>45170</v>
      </c>
      <c r="C204" s="21">
        <f>IF(A204&gt;$C$3,"_",_xlfn.IFERROR(VLOOKUP(B204,BAZA_LIBOR_WIBOR_KURS!$C$2:$F$145,2,FALSE),C203))</f>
        <v>-0.00732</v>
      </c>
      <c r="D204" s="21">
        <f aca="true" t="shared" si="29" ref="D204:D267">IF(A204&gt;$C$3,"_",D203)</f>
        <v>0.02</v>
      </c>
      <c r="E204" s="28">
        <f aca="true" t="shared" si="30" ref="E204:E267">IF(A204&gt;$C$3,"_",IPMT((C204+D204)/12,1,$C$3-A203,-G203))</f>
        <v>74.10795425742863</v>
      </c>
      <c r="F204" s="28">
        <f aca="true" t="shared" si="31" ref="F204:F267">IF(A204&gt;$C$3,"_",PPMT((C204+D204)/12,1,$C$3-A203,-G203))</f>
        <v>384.2188415858555</v>
      </c>
      <c r="G204" s="31">
        <f>IF(A204&gt;$C$3,"_",$C$8-SUM($F$11:F204))</f>
        <v>69749.4918121321</v>
      </c>
      <c r="H204" s="22">
        <f>IF(A204&gt;$C$3,"_",_xlfn.IFERROR(VLOOKUP(B204,BAZA_LIBOR_WIBOR_KURS!$C$2:$F$145,4,FALSE),H203))</f>
        <v>3.914</v>
      </c>
      <c r="I204" s="21">
        <f>IF(A204&gt;$C$3,"_",_xlfn.IFERROR(VLOOKUP(B204,BAZA_LIBOR_WIBOR_KURS!$C$2:$F$145,3,FALSE),I203))</f>
        <v>0.0173</v>
      </c>
      <c r="J204" s="21">
        <f aca="true" t="shared" si="32" ref="J204:J267">IF(A204&gt;$C$3,"_",J203)</f>
        <v>0.02</v>
      </c>
      <c r="K204" s="29">
        <f t="shared" si="27"/>
        <v>0</v>
      </c>
      <c r="L204" s="22">
        <f aca="true" t="shared" si="33" ref="L204:L267">IF(A204&gt;$C$3,"_",IF(N203&lt;0,0,ROUND(N203*(I204+J204)/12,2)))</f>
        <v>1203.27</v>
      </c>
      <c r="M204" s="22">
        <f aca="true" t="shared" si="34" ref="M204:M267">_xlfn.IFERROR(K204-L204,"_")</f>
        <v>-1203.27</v>
      </c>
      <c r="N204" s="32">
        <f>IF(A204&gt;$C$3,"_",$C$2-SUM($M$11:M204))</f>
        <v>388313.2557084677</v>
      </c>
    </row>
    <row r="205" spans="1:14" ht="12.75">
      <c r="A205" s="18">
        <f aca="true" t="shared" si="35" ref="A205:A268">A204+1</f>
        <v>195</v>
      </c>
      <c r="B205" s="20">
        <f t="shared" si="28"/>
        <v>45200</v>
      </c>
      <c r="C205" s="21">
        <f>IF(A205&gt;$C$3,"_",_xlfn.IFERROR(VLOOKUP(B205,BAZA_LIBOR_WIBOR_KURS!$C$2:$F$145,2,FALSE),C204))</f>
        <v>-0.00732</v>
      </c>
      <c r="D205" s="21">
        <f t="shared" si="29"/>
        <v>0.02</v>
      </c>
      <c r="E205" s="28">
        <f t="shared" si="30"/>
        <v>73.70196301481958</v>
      </c>
      <c r="F205" s="28">
        <f t="shared" si="31"/>
        <v>384.6248328284645</v>
      </c>
      <c r="G205" s="31">
        <f>IF(A205&gt;$C$3,"_",$C$8-SUM($F$11:F205))</f>
        <v>69364.86697930362</v>
      </c>
      <c r="H205" s="22">
        <f>IF(A205&gt;$C$3,"_",_xlfn.IFERROR(VLOOKUP(B205,BAZA_LIBOR_WIBOR_KURS!$C$2:$F$145,4,FALSE),H204))</f>
        <v>3.914</v>
      </c>
      <c r="I205" s="21">
        <f>IF(A205&gt;$C$3,"_",_xlfn.IFERROR(VLOOKUP(B205,BAZA_LIBOR_WIBOR_KURS!$C$2:$F$145,3,FALSE),I204))</f>
        <v>0.0173</v>
      </c>
      <c r="J205" s="21">
        <f t="shared" si="32"/>
        <v>0.02</v>
      </c>
      <c r="K205" s="29">
        <f t="shared" si="27"/>
        <v>0</v>
      </c>
      <c r="L205" s="22">
        <f t="shared" si="33"/>
        <v>1207.01</v>
      </c>
      <c r="M205" s="22">
        <f t="shared" si="34"/>
        <v>-1207.01</v>
      </c>
      <c r="N205" s="32">
        <f>IF(A205&gt;$C$3,"_",$C$2-SUM($M$11:M205))</f>
        <v>389520.26570846763</v>
      </c>
    </row>
    <row r="206" spans="1:14" ht="12.75">
      <c r="A206" s="18">
        <f t="shared" si="35"/>
        <v>196</v>
      </c>
      <c r="B206" s="20">
        <f t="shared" si="28"/>
        <v>45231</v>
      </c>
      <c r="C206" s="21">
        <f>IF(A206&gt;$C$3,"_",_xlfn.IFERROR(VLOOKUP(B206,BAZA_LIBOR_WIBOR_KURS!$C$2:$F$145,2,FALSE),C205))</f>
        <v>-0.00732</v>
      </c>
      <c r="D206" s="21">
        <f t="shared" si="29"/>
        <v>0.02</v>
      </c>
      <c r="E206" s="28">
        <f t="shared" si="30"/>
        <v>73.2955427747975</v>
      </c>
      <c r="F206" s="28">
        <f t="shared" si="31"/>
        <v>385.0312530684866</v>
      </c>
      <c r="G206" s="31">
        <f>IF(A206&gt;$C$3,"_",$C$8-SUM($F$11:F206))</f>
        <v>68979.83572623515</v>
      </c>
      <c r="H206" s="22">
        <f>IF(A206&gt;$C$3,"_",_xlfn.IFERROR(VLOOKUP(B206,BAZA_LIBOR_WIBOR_KURS!$C$2:$F$145,4,FALSE),H205))</f>
        <v>3.914</v>
      </c>
      <c r="I206" s="21">
        <f>IF(A206&gt;$C$3,"_",_xlfn.IFERROR(VLOOKUP(B206,BAZA_LIBOR_WIBOR_KURS!$C$2:$F$145,3,FALSE),I205))</f>
        <v>0.0173</v>
      </c>
      <c r="J206" s="21">
        <f t="shared" si="32"/>
        <v>0.02</v>
      </c>
      <c r="K206" s="29">
        <f t="shared" si="27"/>
        <v>0</v>
      </c>
      <c r="L206" s="22">
        <f t="shared" si="33"/>
        <v>1210.76</v>
      </c>
      <c r="M206" s="22">
        <f t="shared" si="34"/>
        <v>-1210.76</v>
      </c>
      <c r="N206" s="32">
        <f>IF(A206&gt;$C$3,"_",$C$2-SUM($M$11:M206))</f>
        <v>390731.02570846764</v>
      </c>
    </row>
    <row r="207" spans="1:14" ht="12.75">
      <c r="A207" s="18">
        <f t="shared" si="35"/>
        <v>197</v>
      </c>
      <c r="B207" s="20">
        <f t="shared" si="28"/>
        <v>45261</v>
      </c>
      <c r="C207" s="21">
        <f>IF(A207&gt;$C$3,"_",_xlfn.IFERROR(VLOOKUP(B207,BAZA_LIBOR_WIBOR_KURS!$C$2:$F$145,2,FALSE),C206))</f>
        <v>-0.00732</v>
      </c>
      <c r="D207" s="21">
        <f t="shared" si="29"/>
        <v>0.02</v>
      </c>
      <c r="E207" s="28">
        <f t="shared" si="30"/>
        <v>72.88869308405515</v>
      </c>
      <c r="F207" s="28">
        <f t="shared" si="31"/>
        <v>385.43810275922897</v>
      </c>
      <c r="G207" s="31">
        <f>IF(A207&gt;$C$3,"_",$C$8-SUM($F$11:F207))</f>
        <v>68594.3976234759</v>
      </c>
      <c r="H207" s="22">
        <f>IF(A207&gt;$C$3,"_",_xlfn.IFERROR(VLOOKUP(B207,BAZA_LIBOR_WIBOR_KURS!$C$2:$F$145,4,FALSE),H206))</f>
        <v>3.914</v>
      </c>
      <c r="I207" s="21">
        <f>IF(A207&gt;$C$3,"_",_xlfn.IFERROR(VLOOKUP(B207,BAZA_LIBOR_WIBOR_KURS!$C$2:$F$145,3,FALSE),I206))</f>
        <v>0.0173</v>
      </c>
      <c r="J207" s="21">
        <f t="shared" si="32"/>
        <v>0.02</v>
      </c>
      <c r="K207" s="29">
        <f t="shared" si="27"/>
        <v>0</v>
      </c>
      <c r="L207" s="22">
        <f t="shared" si="33"/>
        <v>1214.52</v>
      </c>
      <c r="M207" s="22">
        <f t="shared" si="34"/>
        <v>-1214.52</v>
      </c>
      <c r="N207" s="32">
        <f>IF(A207&gt;$C$3,"_",$C$2-SUM($M$11:M207))</f>
        <v>391945.54570846766</v>
      </c>
    </row>
    <row r="208" spans="1:14" ht="12.75">
      <c r="A208" s="18">
        <f t="shared" si="35"/>
        <v>198</v>
      </c>
      <c r="B208" s="20">
        <f t="shared" si="28"/>
        <v>45292</v>
      </c>
      <c r="C208" s="21">
        <f>IF(A208&gt;$C$3,"_",_xlfn.IFERROR(VLOOKUP(B208,BAZA_LIBOR_WIBOR_KURS!$C$2:$F$145,2,FALSE),C207))</f>
        <v>-0.00732</v>
      </c>
      <c r="D208" s="21">
        <f t="shared" si="29"/>
        <v>0.02</v>
      </c>
      <c r="E208" s="28">
        <f t="shared" si="30"/>
        <v>72.48141348880621</v>
      </c>
      <c r="F208" s="28">
        <f t="shared" si="31"/>
        <v>385.8453823544778</v>
      </c>
      <c r="G208" s="31">
        <f>IF(A208&gt;$C$3,"_",$C$8-SUM($F$11:F208))</f>
        <v>68208.55224112143</v>
      </c>
      <c r="H208" s="22">
        <f>IF(A208&gt;$C$3,"_",_xlfn.IFERROR(VLOOKUP(B208,BAZA_LIBOR_WIBOR_KURS!$C$2:$F$145,4,FALSE),H207))</f>
        <v>3.914</v>
      </c>
      <c r="I208" s="21">
        <f>IF(A208&gt;$C$3,"_",_xlfn.IFERROR(VLOOKUP(B208,BAZA_LIBOR_WIBOR_KURS!$C$2:$F$145,3,FALSE),I207))</f>
        <v>0.0173</v>
      </c>
      <c r="J208" s="21">
        <f t="shared" si="32"/>
        <v>0.02</v>
      </c>
      <c r="K208" s="29">
        <f t="shared" si="27"/>
        <v>0</v>
      </c>
      <c r="L208" s="22">
        <f t="shared" si="33"/>
        <v>1218.3</v>
      </c>
      <c r="M208" s="22">
        <f t="shared" si="34"/>
        <v>-1218.3</v>
      </c>
      <c r="N208" s="32">
        <f>IF(A208&gt;$C$3,"_",$C$2-SUM($M$11:M208))</f>
        <v>393163.84570846765</v>
      </c>
    </row>
    <row r="209" spans="1:14" ht="12.75">
      <c r="A209" s="18">
        <f t="shared" si="35"/>
        <v>199</v>
      </c>
      <c r="B209" s="20">
        <f t="shared" si="28"/>
        <v>45323</v>
      </c>
      <c r="C209" s="21">
        <f>IF(A209&gt;$C$3,"_",_xlfn.IFERROR(VLOOKUP(B209,BAZA_LIBOR_WIBOR_KURS!$C$2:$F$145,2,FALSE),C208))</f>
        <v>-0.00732</v>
      </c>
      <c r="D209" s="21">
        <f t="shared" si="29"/>
        <v>0.02</v>
      </c>
      <c r="E209" s="28">
        <f t="shared" si="30"/>
        <v>72.07370353478498</v>
      </c>
      <c r="F209" s="28">
        <f t="shared" si="31"/>
        <v>386.2530923084991</v>
      </c>
      <c r="G209" s="31">
        <f>IF(A209&gt;$C$3,"_",$C$8-SUM($F$11:F209))</f>
        <v>67822.29914881293</v>
      </c>
      <c r="H209" s="22">
        <f>IF(A209&gt;$C$3,"_",_xlfn.IFERROR(VLOOKUP(B209,BAZA_LIBOR_WIBOR_KURS!$C$2:$F$145,4,FALSE),H208))</f>
        <v>3.914</v>
      </c>
      <c r="I209" s="21">
        <f>IF(A209&gt;$C$3,"_",_xlfn.IFERROR(VLOOKUP(B209,BAZA_LIBOR_WIBOR_KURS!$C$2:$F$145,3,FALSE),I208))</f>
        <v>0.0173</v>
      </c>
      <c r="J209" s="21">
        <f t="shared" si="32"/>
        <v>0.02</v>
      </c>
      <c r="K209" s="29">
        <f t="shared" si="27"/>
        <v>0</v>
      </c>
      <c r="L209" s="22">
        <f t="shared" si="33"/>
        <v>1222.08</v>
      </c>
      <c r="M209" s="22">
        <f t="shared" si="34"/>
        <v>-1222.08</v>
      </c>
      <c r="N209" s="32">
        <f>IF(A209&gt;$C$3,"_",$C$2-SUM($M$11:M209))</f>
        <v>394385.92570846766</v>
      </c>
    </row>
    <row r="210" spans="1:14" ht="12.75">
      <c r="A210" s="18">
        <f t="shared" si="35"/>
        <v>200</v>
      </c>
      <c r="B210" s="20">
        <f t="shared" si="28"/>
        <v>45352</v>
      </c>
      <c r="C210" s="21">
        <f>IF(A210&gt;$C$3,"_",_xlfn.IFERROR(VLOOKUP(B210,BAZA_LIBOR_WIBOR_KURS!$C$2:$F$145,2,FALSE),C209))</f>
        <v>-0.00732</v>
      </c>
      <c r="D210" s="21">
        <f t="shared" si="29"/>
        <v>0.02</v>
      </c>
      <c r="E210" s="28">
        <f t="shared" si="30"/>
        <v>71.66556276724567</v>
      </c>
      <c r="F210" s="28">
        <f t="shared" si="31"/>
        <v>386.66123307603846</v>
      </c>
      <c r="G210" s="31">
        <f>IF(A210&gt;$C$3,"_",$C$8-SUM($F$11:F210))</f>
        <v>67435.6379157369</v>
      </c>
      <c r="H210" s="22">
        <f>IF(A210&gt;$C$3,"_",_xlfn.IFERROR(VLOOKUP(B210,BAZA_LIBOR_WIBOR_KURS!$C$2:$F$145,4,FALSE),H209))</f>
        <v>3.914</v>
      </c>
      <c r="I210" s="21">
        <f>IF(A210&gt;$C$3,"_",_xlfn.IFERROR(VLOOKUP(B210,BAZA_LIBOR_WIBOR_KURS!$C$2:$F$145,3,FALSE),I209))</f>
        <v>0.0173</v>
      </c>
      <c r="J210" s="21">
        <f t="shared" si="32"/>
        <v>0.02</v>
      </c>
      <c r="K210" s="29">
        <f t="shared" si="27"/>
        <v>0</v>
      </c>
      <c r="L210" s="22">
        <f t="shared" si="33"/>
        <v>1225.88</v>
      </c>
      <c r="M210" s="22">
        <f t="shared" si="34"/>
        <v>-1225.88</v>
      </c>
      <c r="N210" s="32">
        <f>IF(A210&gt;$C$3,"_",$C$2-SUM($M$11:M210))</f>
        <v>395611.80570846767</v>
      </c>
    </row>
    <row r="211" spans="1:14" ht="12.75">
      <c r="A211" s="18">
        <f t="shared" si="35"/>
        <v>201</v>
      </c>
      <c r="B211" s="20">
        <f t="shared" si="28"/>
        <v>45383</v>
      </c>
      <c r="C211" s="21">
        <f>IF(A211&gt;$C$3,"_",_xlfn.IFERROR(VLOOKUP(B211,BAZA_LIBOR_WIBOR_KURS!$C$2:$F$145,2,FALSE),C210))</f>
        <v>-0.00732</v>
      </c>
      <c r="D211" s="21">
        <f t="shared" si="29"/>
        <v>0.02</v>
      </c>
      <c r="E211" s="28">
        <f t="shared" si="30"/>
        <v>71.25699073096199</v>
      </c>
      <c r="F211" s="28">
        <f t="shared" si="31"/>
        <v>387.06980511232206</v>
      </c>
      <c r="G211" s="31">
        <f>IF(A211&gt;$C$3,"_",$C$8-SUM($F$11:F211))</f>
        <v>67048.56811062456</v>
      </c>
      <c r="H211" s="22">
        <f>IF(A211&gt;$C$3,"_",_xlfn.IFERROR(VLOOKUP(B211,BAZA_LIBOR_WIBOR_KURS!$C$2:$F$145,4,FALSE),H210))</f>
        <v>3.914</v>
      </c>
      <c r="I211" s="21">
        <f>IF(A211&gt;$C$3,"_",_xlfn.IFERROR(VLOOKUP(B211,BAZA_LIBOR_WIBOR_KURS!$C$2:$F$145,3,FALSE),I210))</f>
        <v>0.0173</v>
      </c>
      <c r="J211" s="21">
        <f t="shared" si="32"/>
        <v>0.02</v>
      </c>
      <c r="K211" s="29">
        <f t="shared" si="27"/>
        <v>0</v>
      </c>
      <c r="L211" s="22">
        <f t="shared" si="33"/>
        <v>1229.69</v>
      </c>
      <c r="M211" s="22">
        <f t="shared" si="34"/>
        <v>-1229.69</v>
      </c>
      <c r="N211" s="32">
        <f>IF(A211&gt;$C$3,"_",$C$2-SUM($M$11:M211))</f>
        <v>396841.4957084677</v>
      </c>
    </row>
    <row r="212" spans="1:14" ht="12.75">
      <c r="A212" s="18">
        <f t="shared" si="35"/>
        <v>202</v>
      </c>
      <c r="B212" s="20">
        <f t="shared" si="28"/>
        <v>45413</v>
      </c>
      <c r="C212" s="21">
        <f>IF(A212&gt;$C$3,"_",_xlfn.IFERROR(VLOOKUP(B212,BAZA_LIBOR_WIBOR_KURS!$C$2:$F$145,2,FALSE),C211))</f>
        <v>-0.00732</v>
      </c>
      <c r="D212" s="21">
        <f t="shared" si="29"/>
        <v>0.02</v>
      </c>
      <c r="E212" s="28">
        <f t="shared" si="30"/>
        <v>70.84798697022661</v>
      </c>
      <c r="F212" s="28">
        <f t="shared" si="31"/>
        <v>387.47880887305746</v>
      </c>
      <c r="G212" s="31">
        <f>IF(A212&gt;$C$3,"_",$C$8-SUM($F$11:F212))</f>
        <v>66661.08930175152</v>
      </c>
      <c r="H212" s="22">
        <f>IF(A212&gt;$C$3,"_",_xlfn.IFERROR(VLOOKUP(B212,BAZA_LIBOR_WIBOR_KURS!$C$2:$F$145,4,FALSE),H211))</f>
        <v>3.914</v>
      </c>
      <c r="I212" s="21">
        <f>IF(A212&gt;$C$3,"_",_xlfn.IFERROR(VLOOKUP(B212,BAZA_LIBOR_WIBOR_KURS!$C$2:$F$145,3,FALSE),I211))</f>
        <v>0.0173</v>
      </c>
      <c r="J212" s="21">
        <f t="shared" si="32"/>
        <v>0.02</v>
      </c>
      <c r="K212" s="29">
        <f t="shared" si="27"/>
        <v>0</v>
      </c>
      <c r="L212" s="22">
        <f t="shared" si="33"/>
        <v>1233.52</v>
      </c>
      <c r="M212" s="22">
        <f t="shared" si="34"/>
        <v>-1233.52</v>
      </c>
      <c r="N212" s="32">
        <f>IF(A212&gt;$C$3,"_",$C$2-SUM($M$11:M212))</f>
        <v>398075.0157084677</v>
      </c>
    </row>
    <row r="213" spans="1:14" ht="12.75">
      <c r="A213" s="18">
        <f t="shared" si="35"/>
        <v>203</v>
      </c>
      <c r="B213" s="20">
        <f t="shared" si="28"/>
        <v>45444</v>
      </c>
      <c r="C213" s="21">
        <f>IF(A213&gt;$C$3,"_",_xlfn.IFERROR(VLOOKUP(B213,BAZA_LIBOR_WIBOR_KURS!$C$2:$F$145,2,FALSE),C212))</f>
        <v>-0.00732</v>
      </c>
      <c r="D213" s="21">
        <f t="shared" si="29"/>
        <v>0.02</v>
      </c>
      <c r="E213" s="28">
        <f t="shared" si="30"/>
        <v>70.43855102885077</v>
      </c>
      <c r="F213" s="28">
        <f t="shared" si="31"/>
        <v>387.8882448144334</v>
      </c>
      <c r="G213" s="31">
        <f>IF(A213&gt;$C$3,"_",$C$8-SUM($F$11:F213))</f>
        <v>66273.20105693708</v>
      </c>
      <c r="H213" s="22">
        <f>IF(A213&gt;$C$3,"_",_xlfn.IFERROR(VLOOKUP(B213,BAZA_LIBOR_WIBOR_KURS!$C$2:$F$145,4,FALSE),H212))</f>
        <v>3.914</v>
      </c>
      <c r="I213" s="21">
        <f>IF(A213&gt;$C$3,"_",_xlfn.IFERROR(VLOOKUP(B213,BAZA_LIBOR_WIBOR_KURS!$C$2:$F$145,3,FALSE),I212))</f>
        <v>0.0173</v>
      </c>
      <c r="J213" s="21">
        <f t="shared" si="32"/>
        <v>0.02</v>
      </c>
      <c r="K213" s="29">
        <f t="shared" si="27"/>
        <v>0</v>
      </c>
      <c r="L213" s="22">
        <f t="shared" si="33"/>
        <v>1237.35</v>
      </c>
      <c r="M213" s="22">
        <f t="shared" si="34"/>
        <v>-1237.35</v>
      </c>
      <c r="N213" s="32">
        <f>IF(A213&gt;$C$3,"_",$C$2-SUM($M$11:M213))</f>
        <v>399312.36570846767</v>
      </c>
    </row>
    <row r="214" spans="1:14" ht="12.75">
      <c r="A214" s="18">
        <f t="shared" si="35"/>
        <v>204</v>
      </c>
      <c r="B214" s="20">
        <f t="shared" si="28"/>
        <v>45474</v>
      </c>
      <c r="C214" s="21">
        <f>IF(A214&gt;$C$3,"_",_xlfn.IFERROR(VLOOKUP(B214,BAZA_LIBOR_WIBOR_KURS!$C$2:$F$145,2,FALSE),C213))</f>
        <v>-0.00732</v>
      </c>
      <c r="D214" s="21">
        <f t="shared" si="29"/>
        <v>0.02</v>
      </c>
      <c r="E214" s="28">
        <f t="shared" si="30"/>
        <v>70.02868245016352</v>
      </c>
      <c r="F214" s="28">
        <f t="shared" si="31"/>
        <v>388.2981133931205</v>
      </c>
      <c r="G214" s="31">
        <f>IF(A214&gt;$C$3,"_",$C$8-SUM($F$11:F214))</f>
        <v>65884.90294354396</v>
      </c>
      <c r="H214" s="22">
        <f>IF(A214&gt;$C$3,"_",_xlfn.IFERROR(VLOOKUP(B214,BAZA_LIBOR_WIBOR_KURS!$C$2:$F$145,4,FALSE),H213))</f>
        <v>3.914</v>
      </c>
      <c r="I214" s="21">
        <f>IF(A214&gt;$C$3,"_",_xlfn.IFERROR(VLOOKUP(B214,BAZA_LIBOR_WIBOR_KURS!$C$2:$F$145,3,FALSE),I213))</f>
        <v>0.0173</v>
      </c>
      <c r="J214" s="21">
        <f t="shared" si="32"/>
        <v>0.02</v>
      </c>
      <c r="K214" s="29">
        <f t="shared" si="27"/>
        <v>0</v>
      </c>
      <c r="L214" s="22">
        <f t="shared" si="33"/>
        <v>1241.2</v>
      </c>
      <c r="M214" s="22">
        <f t="shared" si="34"/>
        <v>-1241.2</v>
      </c>
      <c r="N214" s="32">
        <f>IF(A214&gt;$C$3,"_",$C$2-SUM($M$11:M214))</f>
        <v>400553.5657084677</v>
      </c>
    </row>
    <row r="215" spans="1:14" ht="12.75">
      <c r="A215" s="18">
        <f t="shared" si="35"/>
        <v>205</v>
      </c>
      <c r="B215" s="20">
        <f t="shared" si="28"/>
        <v>45505</v>
      </c>
      <c r="C215" s="21">
        <f>IF(A215&gt;$C$3,"_",_xlfn.IFERROR(VLOOKUP(B215,BAZA_LIBOR_WIBOR_KURS!$C$2:$F$145,2,FALSE),C214))</f>
        <v>-0.00732</v>
      </c>
      <c r="D215" s="21">
        <f t="shared" si="29"/>
        <v>0.02</v>
      </c>
      <c r="E215" s="28">
        <f t="shared" si="30"/>
        <v>69.61838077701145</v>
      </c>
      <c r="F215" s="28">
        <f t="shared" si="31"/>
        <v>388.70841506627266</v>
      </c>
      <c r="G215" s="31">
        <f>IF(A215&gt;$C$3,"_",$C$8-SUM($F$11:F215))</f>
        <v>65496.19452847769</v>
      </c>
      <c r="H215" s="22">
        <f>IF(A215&gt;$C$3,"_",_xlfn.IFERROR(VLOOKUP(B215,BAZA_LIBOR_WIBOR_KURS!$C$2:$F$145,4,FALSE),H214))</f>
        <v>3.914</v>
      </c>
      <c r="I215" s="21">
        <f>IF(A215&gt;$C$3,"_",_xlfn.IFERROR(VLOOKUP(B215,BAZA_LIBOR_WIBOR_KURS!$C$2:$F$145,3,FALSE),I214))</f>
        <v>0.0173</v>
      </c>
      <c r="J215" s="21">
        <f t="shared" si="32"/>
        <v>0.02</v>
      </c>
      <c r="K215" s="29">
        <f t="shared" si="27"/>
        <v>0</v>
      </c>
      <c r="L215" s="22">
        <f t="shared" si="33"/>
        <v>1245.05</v>
      </c>
      <c r="M215" s="22">
        <f t="shared" si="34"/>
        <v>-1245.05</v>
      </c>
      <c r="N215" s="32">
        <f>IF(A215&gt;$C$3,"_",$C$2-SUM($M$11:M215))</f>
        <v>401798.61570846767</v>
      </c>
    </row>
    <row r="216" spans="1:14" ht="12.75">
      <c r="A216" s="18">
        <f t="shared" si="35"/>
        <v>206</v>
      </c>
      <c r="B216" s="20">
        <f t="shared" si="28"/>
        <v>45536</v>
      </c>
      <c r="C216" s="21">
        <f>IF(A216&gt;$C$3,"_",_xlfn.IFERROR(VLOOKUP(B216,BAZA_LIBOR_WIBOR_KURS!$C$2:$F$145,2,FALSE),C215))</f>
        <v>-0.00732</v>
      </c>
      <c r="D216" s="21">
        <f t="shared" si="29"/>
        <v>0.02</v>
      </c>
      <c r="E216" s="28">
        <f t="shared" si="30"/>
        <v>69.20764555175809</v>
      </c>
      <c r="F216" s="28">
        <f t="shared" si="31"/>
        <v>389.119150291526</v>
      </c>
      <c r="G216" s="31">
        <f>IF(A216&gt;$C$3,"_",$C$8-SUM($F$11:F216))</f>
        <v>65107.07537818616</v>
      </c>
      <c r="H216" s="22">
        <f>IF(A216&gt;$C$3,"_",_xlfn.IFERROR(VLOOKUP(B216,BAZA_LIBOR_WIBOR_KURS!$C$2:$F$145,4,FALSE),H215))</f>
        <v>3.914</v>
      </c>
      <c r="I216" s="21">
        <f>IF(A216&gt;$C$3,"_",_xlfn.IFERROR(VLOOKUP(B216,BAZA_LIBOR_WIBOR_KURS!$C$2:$F$145,3,FALSE),I215))</f>
        <v>0.0173</v>
      </c>
      <c r="J216" s="21">
        <f t="shared" si="32"/>
        <v>0.02</v>
      </c>
      <c r="K216" s="29">
        <f t="shared" si="27"/>
        <v>0</v>
      </c>
      <c r="L216" s="22">
        <f t="shared" si="33"/>
        <v>1248.92</v>
      </c>
      <c r="M216" s="22">
        <f t="shared" si="34"/>
        <v>-1248.92</v>
      </c>
      <c r="N216" s="32">
        <f>IF(A216&gt;$C$3,"_",$C$2-SUM($M$11:M216))</f>
        <v>403047.53570846765</v>
      </c>
    </row>
    <row r="217" spans="1:14" ht="12.75">
      <c r="A217" s="18">
        <f t="shared" si="35"/>
        <v>207</v>
      </c>
      <c r="B217" s="20">
        <f t="shared" si="28"/>
        <v>45566</v>
      </c>
      <c r="C217" s="21">
        <f>IF(A217&gt;$C$3,"_",_xlfn.IFERROR(VLOOKUP(B217,BAZA_LIBOR_WIBOR_KURS!$C$2:$F$145,2,FALSE),C216))</f>
        <v>-0.00732</v>
      </c>
      <c r="D217" s="21">
        <f t="shared" si="29"/>
        <v>0.02</v>
      </c>
      <c r="E217" s="28">
        <f t="shared" si="30"/>
        <v>68.79647631628337</v>
      </c>
      <c r="F217" s="28">
        <f t="shared" si="31"/>
        <v>389.53031952700064</v>
      </c>
      <c r="G217" s="31">
        <f>IF(A217&gt;$C$3,"_",$C$8-SUM($F$11:F217))</f>
        <v>64717.54505865916</v>
      </c>
      <c r="H217" s="22">
        <f>IF(A217&gt;$C$3,"_",_xlfn.IFERROR(VLOOKUP(B217,BAZA_LIBOR_WIBOR_KURS!$C$2:$F$145,4,FALSE),H216))</f>
        <v>3.914</v>
      </c>
      <c r="I217" s="21">
        <f>IF(A217&gt;$C$3,"_",_xlfn.IFERROR(VLOOKUP(B217,BAZA_LIBOR_WIBOR_KURS!$C$2:$F$145,3,FALSE),I216))</f>
        <v>0.0173</v>
      </c>
      <c r="J217" s="21">
        <f t="shared" si="32"/>
        <v>0.02</v>
      </c>
      <c r="K217" s="29">
        <f t="shared" si="27"/>
        <v>0</v>
      </c>
      <c r="L217" s="22">
        <f t="shared" si="33"/>
        <v>1252.81</v>
      </c>
      <c r="M217" s="22">
        <f t="shared" si="34"/>
        <v>-1252.81</v>
      </c>
      <c r="N217" s="32">
        <f>IF(A217&gt;$C$3,"_",$C$2-SUM($M$11:M217))</f>
        <v>404300.34570846765</v>
      </c>
    </row>
    <row r="218" spans="1:14" ht="12.75">
      <c r="A218" s="18">
        <f t="shared" si="35"/>
        <v>208</v>
      </c>
      <c r="B218" s="20">
        <f t="shared" si="28"/>
        <v>45597</v>
      </c>
      <c r="C218" s="21">
        <f>IF(A218&gt;$C$3,"_",_xlfn.IFERROR(VLOOKUP(B218,BAZA_LIBOR_WIBOR_KURS!$C$2:$F$145,2,FALSE),C217))</f>
        <v>-0.00732</v>
      </c>
      <c r="D218" s="21">
        <f t="shared" si="29"/>
        <v>0.02</v>
      </c>
      <c r="E218" s="28">
        <f t="shared" si="30"/>
        <v>68.38487261198318</v>
      </c>
      <c r="F218" s="28">
        <f t="shared" si="31"/>
        <v>389.94192323130096</v>
      </c>
      <c r="G218" s="31">
        <f>IF(A218&gt;$C$3,"_",$C$8-SUM($F$11:F218))</f>
        <v>64327.60313542787</v>
      </c>
      <c r="H218" s="22">
        <f>IF(A218&gt;$C$3,"_",_xlfn.IFERROR(VLOOKUP(B218,BAZA_LIBOR_WIBOR_KURS!$C$2:$F$145,4,FALSE),H217))</f>
        <v>3.914</v>
      </c>
      <c r="I218" s="21">
        <f>IF(A218&gt;$C$3,"_",_xlfn.IFERROR(VLOOKUP(B218,BAZA_LIBOR_WIBOR_KURS!$C$2:$F$145,3,FALSE),I217))</f>
        <v>0.0173</v>
      </c>
      <c r="J218" s="21">
        <f t="shared" si="32"/>
        <v>0.02</v>
      </c>
      <c r="K218" s="29">
        <f t="shared" si="27"/>
        <v>0</v>
      </c>
      <c r="L218" s="22">
        <f t="shared" si="33"/>
        <v>1256.7</v>
      </c>
      <c r="M218" s="22">
        <f t="shared" si="34"/>
        <v>-1256.7</v>
      </c>
      <c r="N218" s="32">
        <f>IF(A218&gt;$C$3,"_",$C$2-SUM($M$11:M218))</f>
        <v>405557.04570846766</v>
      </c>
    </row>
    <row r="219" spans="1:14" ht="12.75">
      <c r="A219" s="18">
        <f t="shared" si="35"/>
        <v>209</v>
      </c>
      <c r="B219" s="20">
        <f t="shared" si="28"/>
        <v>45627</v>
      </c>
      <c r="C219" s="21">
        <f>IF(A219&gt;$C$3,"_",_xlfn.IFERROR(VLOOKUP(B219,BAZA_LIBOR_WIBOR_KURS!$C$2:$F$145,2,FALSE),C218))</f>
        <v>-0.00732</v>
      </c>
      <c r="D219" s="21">
        <f t="shared" si="29"/>
        <v>0.02</v>
      </c>
      <c r="E219" s="28">
        <f t="shared" si="30"/>
        <v>67.97283397976878</v>
      </c>
      <c r="F219" s="28">
        <f t="shared" si="31"/>
        <v>390.35396186351534</v>
      </c>
      <c r="G219" s="31">
        <f>IF(A219&gt;$C$3,"_",$C$8-SUM($F$11:F219))</f>
        <v>63937.249173564356</v>
      </c>
      <c r="H219" s="22">
        <f>IF(A219&gt;$C$3,"_",_xlfn.IFERROR(VLOOKUP(B219,BAZA_LIBOR_WIBOR_KURS!$C$2:$F$145,4,FALSE),H218))</f>
        <v>3.914</v>
      </c>
      <c r="I219" s="21">
        <f>IF(A219&gt;$C$3,"_",_xlfn.IFERROR(VLOOKUP(B219,BAZA_LIBOR_WIBOR_KURS!$C$2:$F$145,3,FALSE),I218))</f>
        <v>0.0173</v>
      </c>
      <c r="J219" s="21">
        <f t="shared" si="32"/>
        <v>0.02</v>
      </c>
      <c r="K219" s="29">
        <f t="shared" si="27"/>
        <v>0</v>
      </c>
      <c r="L219" s="22">
        <f t="shared" si="33"/>
        <v>1260.61</v>
      </c>
      <c r="M219" s="22">
        <f t="shared" si="34"/>
        <v>-1260.61</v>
      </c>
      <c r="N219" s="32">
        <f>IF(A219&gt;$C$3,"_",$C$2-SUM($M$11:M219))</f>
        <v>406817.65570846765</v>
      </c>
    </row>
    <row r="220" spans="1:14" ht="12.75">
      <c r="A220" s="18">
        <f t="shared" si="35"/>
        <v>210</v>
      </c>
      <c r="B220" s="20">
        <f t="shared" si="28"/>
        <v>45658</v>
      </c>
      <c r="C220" s="21">
        <f>IF(A220&gt;$C$3,"_",_xlfn.IFERROR(VLOOKUP(B220,BAZA_LIBOR_WIBOR_KURS!$C$2:$F$145,2,FALSE),C219))</f>
        <v>-0.00732</v>
      </c>
      <c r="D220" s="21">
        <f t="shared" si="29"/>
        <v>0.02</v>
      </c>
      <c r="E220" s="28">
        <f t="shared" si="30"/>
        <v>67.56035996006634</v>
      </c>
      <c r="F220" s="28">
        <f t="shared" si="31"/>
        <v>390.7664358832178</v>
      </c>
      <c r="G220" s="31">
        <f>IF(A220&gt;$C$3,"_",$C$8-SUM($F$11:F220))</f>
        <v>63546.482737681144</v>
      </c>
      <c r="H220" s="22">
        <f>IF(A220&gt;$C$3,"_",_xlfn.IFERROR(VLOOKUP(B220,BAZA_LIBOR_WIBOR_KURS!$C$2:$F$145,4,FALSE),H219))</f>
        <v>3.914</v>
      </c>
      <c r="I220" s="21">
        <f>IF(A220&gt;$C$3,"_",_xlfn.IFERROR(VLOOKUP(B220,BAZA_LIBOR_WIBOR_KURS!$C$2:$F$145,3,FALSE),I219))</f>
        <v>0.0173</v>
      </c>
      <c r="J220" s="21">
        <f t="shared" si="32"/>
        <v>0.02</v>
      </c>
      <c r="K220" s="29">
        <f t="shared" si="27"/>
        <v>0</v>
      </c>
      <c r="L220" s="22">
        <f t="shared" si="33"/>
        <v>1264.52</v>
      </c>
      <c r="M220" s="22">
        <f t="shared" si="34"/>
        <v>-1264.52</v>
      </c>
      <c r="N220" s="32">
        <f>IF(A220&gt;$C$3,"_",$C$2-SUM($M$11:M220))</f>
        <v>408082.17570846766</v>
      </c>
    </row>
    <row r="221" spans="1:14" ht="12.75">
      <c r="A221" s="18">
        <f t="shared" si="35"/>
        <v>211</v>
      </c>
      <c r="B221" s="20">
        <f t="shared" si="28"/>
        <v>45689</v>
      </c>
      <c r="C221" s="21">
        <f>IF(A221&gt;$C$3,"_",_xlfn.IFERROR(VLOOKUP(B221,BAZA_LIBOR_WIBOR_KURS!$C$2:$F$145,2,FALSE),C220))</f>
        <v>-0.00732</v>
      </c>
      <c r="D221" s="21">
        <f t="shared" si="29"/>
        <v>0.02</v>
      </c>
      <c r="E221" s="28">
        <f t="shared" si="30"/>
        <v>67.14745009281641</v>
      </c>
      <c r="F221" s="28">
        <f t="shared" si="31"/>
        <v>391.17934575046786</v>
      </c>
      <c r="G221" s="31">
        <f>IF(A221&gt;$C$3,"_",$C$8-SUM($F$11:F221))</f>
        <v>63155.303391930676</v>
      </c>
      <c r="H221" s="22">
        <f>IF(A221&gt;$C$3,"_",_xlfn.IFERROR(VLOOKUP(B221,BAZA_LIBOR_WIBOR_KURS!$C$2:$F$145,4,FALSE),H220))</f>
        <v>3.914</v>
      </c>
      <c r="I221" s="21">
        <f>IF(A221&gt;$C$3,"_",_xlfn.IFERROR(VLOOKUP(B221,BAZA_LIBOR_WIBOR_KURS!$C$2:$F$145,3,FALSE),I220))</f>
        <v>0.0173</v>
      </c>
      <c r="J221" s="21">
        <f t="shared" si="32"/>
        <v>0.02</v>
      </c>
      <c r="K221" s="29">
        <f t="shared" si="27"/>
        <v>0</v>
      </c>
      <c r="L221" s="22">
        <f t="shared" si="33"/>
        <v>1268.46</v>
      </c>
      <c r="M221" s="22">
        <f t="shared" si="34"/>
        <v>-1268.46</v>
      </c>
      <c r="N221" s="32">
        <f>IF(A221&gt;$C$3,"_",$C$2-SUM($M$11:M221))</f>
        <v>409350.6357084677</v>
      </c>
    </row>
    <row r="222" spans="1:14" ht="12.75">
      <c r="A222" s="18">
        <f t="shared" si="35"/>
        <v>212</v>
      </c>
      <c r="B222" s="20">
        <f t="shared" si="28"/>
        <v>45717</v>
      </c>
      <c r="C222" s="21">
        <f>IF(A222&gt;$C$3,"_",_xlfn.IFERROR(VLOOKUP(B222,BAZA_LIBOR_WIBOR_KURS!$C$2:$F$145,2,FALSE),C221))</f>
        <v>-0.00732</v>
      </c>
      <c r="D222" s="21">
        <f t="shared" si="29"/>
        <v>0.02</v>
      </c>
      <c r="E222" s="28">
        <f t="shared" si="30"/>
        <v>66.73410391747342</v>
      </c>
      <c r="F222" s="28">
        <f t="shared" si="31"/>
        <v>391.5926919258108</v>
      </c>
      <c r="G222" s="31">
        <f>IF(A222&gt;$C$3,"_",$C$8-SUM($F$11:F222))</f>
        <v>62763.71070000487</v>
      </c>
      <c r="H222" s="22">
        <f>IF(A222&gt;$C$3,"_",_xlfn.IFERROR(VLOOKUP(B222,BAZA_LIBOR_WIBOR_KURS!$C$2:$F$145,4,FALSE),H221))</f>
        <v>3.914</v>
      </c>
      <c r="I222" s="21">
        <f>IF(A222&gt;$C$3,"_",_xlfn.IFERROR(VLOOKUP(B222,BAZA_LIBOR_WIBOR_KURS!$C$2:$F$145,3,FALSE),I221))</f>
        <v>0.0173</v>
      </c>
      <c r="J222" s="21">
        <f t="shared" si="32"/>
        <v>0.02</v>
      </c>
      <c r="K222" s="29">
        <f t="shared" si="27"/>
        <v>0</v>
      </c>
      <c r="L222" s="22">
        <f t="shared" si="33"/>
        <v>1272.4</v>
      </c>
      <c r="M222" s="22">
        <f t="shared" si="34"/>
        <v>-1272.4</v>
      </c>
      <c r="N222" s="32">
        <f>IF(A222&gt;$C$3,"_",$C$2-SUM($M$11:M222))</f>
        <v>410623.03570846765</v>
      </c>
    </row>
    <row r="223" spans="1:14" ht="12.75">
      <c r="A223" s="18">
        <f t="shared" si="35"/>
        <v>213</v>
      </c>
      <c r="B223" s="20">
        <f t="shared" si="28"/>
        <v>45748</v>
      </c>
      <c r="C223" s="21">
        <f>IF(A223&gt;$C$3,"_",_xlfn.IFERROR(VLOOKUP(B223,BAZA_LIBOR_WIBOR_KURS!$C$2:$F$145,2,FALSE),C222))</f>
        <v>-0.00732</v>
      </c>
      <c r="D223" s="21">
        <f t="shared" si="29"/>
        <v>0.02</v>
      </c>
      <c r="E223" s="28">
        <f t="shared" si="30"/>
        <v>66.32032097300515</v>
      </c>
      <c r="F223" s="28">
        <f t="shared" si="31"/>
        <v>392.0064748702791</v>
      </c>
      <c r="G223" s="31">
        <f>IF(A223&gt;$C$3,"_",$C$8-SUM($F$11:F223))</f>
        <v>62371.704225134585</v>
      </c>
      <c r="H223" s="22">
        <f>IF(A223&gt;$C$3,"_",_xlfn.IFERROR(VLOOKUP(B223,BAZA_LIBOR_WIBOR_KURS!$C$2:$F$145,4,FALSE),H222))</f>
        <v>3.914</v>
      </c>
      <c r="I223" s="21">
        <f>IF(A223&gt;$C$3,"_",_xlfn.IFERROR(VLOOKUP(B223,BAZA_LIBOR_WIBOR_KURS!$C$2:$F$145,3,FALSE),I222))</f>
        <v>0.0173</v>
      </c>
      <c r="J223" s="21">
        <f t="shared" si="32"/>
        <v>0.02</v>
      </c>
      <c r="K223" s="29">
        <f t="shared" si="27"/>
        <v>0</v>
      </c>
      <c r="L223" s="22">
        <f t="shared" si="33"/>
        <v>1276.35</v>
      </c>
      <c r="M223" s="22">
        <f t="shared" si="34"/>
        <v>-1276.35</v>
      </c>
      <c r="N223" s="32">
        <f>IF(A223&gt;$C$3,"_",$C$2-SUM($M$11:M223))</f>
        <v>411899.3857084677</v>
      </c>
    </row>
    <row r="224" spans="1:14" ht="12.75">
      <c r="A224" s="18">
        <f t="shared" si="35"/>
        <v>214</v>
      </c>
      <c r="B224" s="20">
        <f t="shared" si="28"/>
        <v>45778</v>
      </c>
      <c r="C224" s="21">
        <f>IF(A224&gt;$C$3,"_",_xlfn.IFERROR(VLOOKUP(B224,BAZA_LIBOR_WIBOR_KURS!$C$2:$F$145,2,FALSE),C223))</f>
        <v>-0.00732</v>
      </c>
      <c r="D224" s="21">
        <f t="shared" si="29"/>
        <v>0.02</v>
      </c>
      <c r="E224" s="28">
        <f t="shared" si="30"/>
        <v>65.90610079789221</v>
      </c>
      <c r="F224" s="28">
        <f t="shared" si="31"/>
        <v>392.42069504539205</v>
      </c>
      <c r="G224" s="31">
        <f>IF(A224&gt;$C$3,"_",$C$8-SUM($F$11:F224))</f>
        <v>61979.28353008919</v>
      </c>
      <c r="H224" s="22">
        <f>IF(A224&gt;$C$3,"_",_xlfn.IFERROR(VLOOKUP(B224,BAZA_LIBOR_WIBOR_KURS!$C$2:$F$145,4,FALSE),H223))</f>
        <v>3.914</v>
      </c>
      <c r="I224" s="21">
        <f>IF(A224&gt;$C$3,"_",_xlfn.IFERROR(VLOOKUP(B224,BAZA_LIBOR_WIBOR_KURS!$C$2:$F$145,3,FALSE),I223))</f>
        <v>0.0173</v>
      </c>
      <c r="J224" s="21">
        <f t="shared" si="32"/>
        <v>0.02</v>
      </c>
      <c r="K224" s="29">
        <f t="shared" si="27"/>
        <v>0</v>
      </c>
      <c r="L224" s="22">
        <f t="shared" si="33"/>
        <v>1280.32</v>
      </c>
      <c r="M224" s="22">
        <f t="shared" si="34"/>
        <v>-1280.32</v>
      </c>
      <c r="N224" s="32">
        <f>IF(A224&gt;$C$3,"_",$C$2-SUM($M$11:M224))</f>
        <v>413179.7057084677</v>
      </c>
    </row>
    <row r="225" spans="1:14" ht="12.75">
      <c r="A225" s="18">
        <f t="shared" si="35"/>
        <v>215</v>
      </c>
      <c r="B225" s="20">
        <f t="shared" si="28"/>
        <v>45809</v>
      </c>
      <c r="C225" s="21">
        <f>IF(A225&gt;$C$3,"_",_xlfn.IFERROR(VLOOKUP(B225,BAZA_LIBOR_WIBOR_KURS!$C$2:$F$145,2,FALSE),C224))</f>
        <v>-0.00732</v>
      </c>
      <c r="D225" s="21">
        <f t="shared" si="29"/>
        <v>0.02</v>
      </c>
      <c r="E225" s="28">
        <f t="shared" si="30"/>
        <v>65.49144293012758</v>
      </c>
      <c r="F225" s="28">
        <f t="shared" si="31"/>
        <v>392.83535291315667</v>
      </c>
      <c r="G225" s="31">
        <f>IF(A225&gt;$C$3,"_",$C$8-SUM($F$11:F225))</f>
        <v>61586.44817717603</v>
      </c>
      <c r="H225" s="22">
        <f>IF(A225&gt;$C$3,"_",_xlfn.IFERROR(VLOOKUP(B225,BAZA_LIBOR_WIBOR_KURS!$C$2:$F$145,4,FALSE),H224))</f>
        <v>3.914</v>
      </c>
      <c r="I225" s="21">
        <f>IF(A225&gt;$C$3,"_",_xlfn.IFERROR(VLOOKUP(B225,BAZA_LIBOR_WIBOR_KURS!$C$2:$F$145,3,FALSE),I224))</f>
        <v>0.0173</v>
      </c>
      <c r="J225" s="21">
        <f t="shared" si="32"/>
        <v>0.02</v>
      </c>
      <c r="K225" s="29">
        <f t="shared" si="27"/>
        <v>0</v>
      </c>
      <c r="L225" s="22">
        <f t="shared" si="33"/>
        <v>1284.3</v>
      </c>
      <c r="M225" s="22">
        <f t="shared" si="34"/>
        <v>-1284.3</v>
      </c>
      <c r="N225" s="32">
        <f>IF(A225&gt;$C$3,"_",$C$2-SUM($M$11:M225))</f>
        <v>414464.0057084677</v>
      </c>
    </row>
    <row r="226" spans="1:14" ht="12.75">
      <c r="A226" s="18">
        <f t="shared" si="35"/>
        <v>216</v>
      </c>
      <c r="B226" s="20">
        <f t="shared" si="28"/>
        <v>45839</v>
      </c>
      <c r="C226" s="21">
        <f>IF(A226&gt;$C$3,"_",_xlfn.IFERROR(VLOOKUP(B226,BAZA_LIBOR_WIBOR_KURS!$C$2:$F$145,2,FALSE),C225))</f>
        <v>-0.00732</v>
      </c>
      <c r="D226" s="21">
        <f t="shared" si="29"/>
        <v>0.02</v>
      </c>
      <c r="E226" s="28">
        <f t="shared" si="30"/>
        <v>65.076346907216</v>
      </c>
      <c r="F226" s="28">
        <f t="shared" si="31"/>
        <v>393.2504489360682</v>
      </c>
      <c r="G226" s="31">
        <f>IF(A226&gt;$C$3,"_",$C$8-SUM($F$11:F226))</f>
        <v>61193.19772823996</v>
      </c>
      <c r="H226" s="22">
        <f>IF(A226&gt;$C$3,"_",_xlfn.IFERROR(VLOOKUP(B226,BAZA_LIBOR_WIBOR_KURS!$C$2:$F$145,4,FALSE),H225))</f>
        <v>3.914</v>
      </c>
      <c r="I226" s="21">
        <f>IF(A226&gt;$C$3,"_",_xlfn.IFERROR(VLOOKUP(B226,BAZA_LIBOR_WIBOR_KURS!$C$2:$F$145,3,FALSE),I225))</f>
        <v>0.0173</v>
      </c>
      <c r="J226" s="21">
        <f t="shared" si="32"/>
        <v>0.02</v>
      </c>
      <c r="K226" s="29">
        <f t="shared" si="27"/>
        <v>0</v>
      </c>
      <c r="L226" s="22">
        <f t="shared" si="33"/>
        <v>1288.29</v>
      </c>
      <c r="M226" s="22">
        <f t="shared" si="34"/>
        <v>-1288.29</v>
      </c>
      <c r="N226" s="32">
        <f>IF(A226&gt;$C$3,"_",$C$2-SUM($M$11:M226))</f>
        <v>415752.29570846766</v>
      </c>
    </row>
    <row r="227" spans="1:14" ht="12.75">
      <c r="A227" s="18">
        <f t="shared" si="35"/>
        <v>217</v>
      </c>
      <c r="B227" s="20">
        <f t="shared" si="28"/>
        <v>45870</v>
      </c>
      <c r="C227" s="21">
        <f>IF(A227&gt;$C$3,"_",_xlfn.IFERROR(VLOOKUP(B227,BAZA_LIBOR_WIBOR_KURS!$C$2:$F$145,2,FALSE),C226))</f>
        <v>-0.00732</v>
      </c>
      <c r="D227" s="21">
        <f t="shared" si="29"/>
        <v>0.02</v>
      </c>
      <c r="E227" s="28">
        <f t="shared" si="30"/>
        <v>64.66081226617356</v>
      </c>
      <c r="F227" s="28">
        <f t="shared" si="31"/>
        <v>393.6659835771106</v>
      </c>
      <c r="G227" s="31">
        <f>IF(A227&gt;$C$3,"_",$C$8-SUM($F$11:F227))</f>
        <v>60799.53174466285</v>
      </c>
      <c r="H227" s="22">
        <f>IF(A227&gt;$C$3,"_",_xlfn.IFERROR(VLOOKUP(B227,BAZA_LIBOR_WIBOR_KURS!$C$2:$F$145,4,FALSE),H226))</f>
        <v>3.914</v>
      </c>
      <c r="I227" s="21">
        <f>IF(A227&gt;$C$3,"_",_xlfn.IFERROR(VLOOKUP(B227,BAZA_LIBOR_WIBOR_KURS!$C$2:$F$145,3,FALSE),I226))</f>
        <v>0.0173</v>
      </c>
      <c r="J227" s="21">
        <f t="shared" si="32"/>
        <v>0.02</v>
      </c>
      <c r="K227" s="29">
        <f t="shared" si="27"/>
        <v>0</v>
      </c>
      <c r="L227" s="22">
        <f t="shared" si="33"/>
        <v>1292.3</v>
      </c>
      <c r="M227" s="22">
        <f t="shared" si="34"/>
        <v>-1292.3</v>
      </c>
      <c r="N227" s="32">
        <f>IF(A227&gt;$C$3,"_",$C$2-SUM($M$11:M227))</f>
        <v>417044.59570846765</v>
      </c>
    </row>
    <row r="228" spans="1:14" ht="12.75">
      <c r="A228" s="18">
        <f t="shared" si="35"/>
        <v>218</v>
      </c>
      <c r="B228" s="20">
        <f t="shared" si="28"/>
        <v>45901</v>
      </c>
      <c r="C228" s="21">
        <f>IF(A228&gt;$C$3,"_",_xlfn.IFERROR(VLOOKUP(B228,BAZA_LIBOR_WIBOR_KURS!$C$2:$F$145,2,FALSE),C227))</f>
        <v>-0.00732</v>
      </c>
      <c r="D228" s="21">
        <f t="shared" si="29"/>
        <v>0.02</v>
      </c>
      <c r="E228" s="28">
        <f t="shared" si="30"/>
        <v>64.24483854352708</v>
      </c>
      <c r="F228" s="28">
        <f t="shared" si="31"/>
        <v>394.081957299757</v>
      </c>
      <c r="G228" s="31">
        <f>IF(A228&gt;$C$3,"_",$C$8-SUM($F$11:F228))</f>
        <v>60405.44978736309</v>
      </c>
      <c r="H228" s="22">
        <f>IF(A228&gt;$C$3,"_",_xlfn.IFERROR(VLOOKUP(B228,BAZA_LIBOR_WIBOR_KURS!$C$2:$F$145,4,FALSE),H227))</f>
        <v>3.914</v>
      </c>
      <c r="I228" s="21">
        <f>IF(A228&gt;$C$3,"_",_xlfn.IFERROR(VLOOKUP(B228,BAZA_LIBOR_WIBOR_KURS!$C$2:$F$145,3,FALSE),I227))</f>
        <v>0.0173</v>
      </c>
      <c r="J228" s="21">
        <f t="shared" si="32"/>
        <v>0.02</v>
      </c>
      <c r="K228" s="29">
        <f t="shared" si="27"/>
        <v>0</v>
      </c>
      <c r="L228" s="22">
        <f t="shared" si="33"/>
        <v>1296.31</v>
      </c>
      <c r="M228" s="22">
        <f t="shared" si="34"/>
        <v>-1296.31</v>
      </c>
      <c r="N228" s="32">
        <f>IF(A228&gt;$C$3,"_",$C$2-SUM($M$11:M228))</f>
        <v>418340.9057084677</v>
      </c>
    </row>
    <row r="229" spans="1:14" ht="12.75">
      <c r="A229" s="18">
        <f t="shared" si="35"/>
        <v>219</v>
      </c>
      <c r="B229" s="20">
        <f t="shared" si="28"/>
        <v>45931</v>
      </c>
      <c r="C229" s="21">
        <f>IF(A229&gt;$C$3,"_",_xlfn.IFERROR(VLOOKUP(B229,BAZA_LIBOR_WIBOR_KURS!$C$2:$F$145,2,FALSE),C228))</f>
        <v>-0.00732</v>
      </c>
      <c r="D229" s="21">
        <f t="shared" si="29"/>
        <v>0.02</v>
      </c>
      <c r="E229" s="28">
        <f t="shared" si="30"/>
        <v>63.82842527531367</v>
      </c>
      <c r="F229" s="28">
        <f t="shared" si="31"/>
        <v>394.4983705679704</v>
      </c>
      <c r="G229" s="31">
        <f>IF(A229&gt;$C$3,"_",$C$8-SUM($F$11:F229))</f>
        <v>60010.95141679511</v>
      </c>
      <c r="H229" s="22">
        <f>IF(A229&gt;$C$3,"_",_xlfn.IFERROR(VLOOKUP(B229,BAZA_LIBOR_WIBOR_KURS!$C$2:$F$145,4,FALSE),H228))</f>
        <v>3.914</v>
      </c>
      <c r="I229" s="21">
        <f>IF(A229&gt;$C$3,"_",_xlfn.IFERROR(VLOOKUP(B229,BAZA_LIBOR_WIBOR_KURS!$C$2:$F$145,3,FALSE),I228))</f>
        <v>0.0173</v>
      </c>
      <c r="J229" s="21">
        <f t="shared" si="32"/>
        <v>0.02</v>
      </c>
      <c r="K229" s="29">
        <f t="shared" si="27"/>
        <v>0</v>
      </c>
      <c r="L229" s="22">
        <f t="shared" si="33"/>
        <v>1300.34</v>
      </c>
      <c r="M229" s="22">
        <f t="shared" si="34"/>
        <v>-1300.34</v>
      </c>
      <c r="N229" s="32">
        <f>IF(A229&gt;$C$3,"_",$C$2-SUM($M$11:M229))</f>
        <v>419641.2457084677</v>
      </c>
    </row>
    <row r="230" spans="1:14" ht="12.75">
      <c r="A230" s="18">
        <f t="shared" si="35"/>
        <v>220</v>
      </c>
      <c r="B230" s="20">
        <f t="shared" si="28"/>
        <v>45962</v>
      </c>
      <c r="C230" s="21">
        <f>IF(A230&gt;$C$3,"_",_xlfn.IFERROR(VLOOKUP(B230,BAZA_LIBOR_WIBOR_KURS!$C$2:$F$145,2,FALSE),C229))</f>
        <v>-0.00732</v>
      </c>
      <c r="D230" s="21">
        <f t="shared" si="29"/>
        <v>0.02</v>
      </c>
      <c r="E230" s="28">
        <f t="shared" si="30"/>
        <v>63.41157199708017</v>
      </c>
      <c r="F230" s="28">
        <f t="shared" si="31"/>
        <v>394.9152238462039</v>
      </c>
      <c r="G230" s="31">
        <f>IF(A230&gt;$C$3,"_",$C$8-SUM($F$11:F230))</f>
        <v>59616.036192948915</v>
      </c>
      <c r="H230" s="22">
        <f>IF(A230&gt;$C$3,"_",_xlfn.IFERROR(VLOOKUP(B230,BAZA_LIBOR_WIBOR_KURS!$C$2:$F$145,4,FALSE),H229))</f>
        <v>3.914</v>
      </c>
      <c r="I230" s="21">
        <f>IF(A230&gt;$C$3,"_",_xlfn.IFERROR(VLOOKUP(B230,BAZA_LIBOR_WIBOR_KURS!$C$2:$F$145,3,FALSE),I229))</f>
        <v>0.0173</v>
      </c>
      <c r="J230" s="21">
        <f t="shared" si="32"/>
        <v>0.02</v>
      </c>
      <c r="K230" s="29">
        <f t="shared" si="27"/>
        <v>0</v>
      </c>
      <c r="L230" s="22">
        <f t="shared" si="33"/>
        <v>1304.38</v>
      </c>
      <c r="M230" s="22">
        <f t="shared" si="34"/>
        <v>-1304.38</v>
      </c>
      <c r="N230" s="32">
        <f>IF(A230&gt;$C$3,"_",$C$2-SUM($M$11:M230))</f>
        <v>420945.6257084677</v>
      </c>
    </row>
    <row r="231" spans="1:14" ht="12.75">
      <c r="A231" s="18">
        <f t="shared" si="35"/>
        <v>221</v>
      </c>
      <c r="B231" s="20">
        <f t="shared" si="28"/>
        <v>45992</v>
      </c>
      <c r="C231" s="21">
        <f>IF(A231&gt;$C$3,"_",_xlfn.IFERROR(VLOOKUP(B231,BAZA_LIBOR_WIBOR_KURS!$C$2:$F$145,2,FALSE),C230))</f>
        <v>-0.00732</v>
      </c>
      <c r="D231" s="21">
        <f t="shared" si="29"/>
        <v>0.02</v>
      </c>
      <c r="E231" s="28">
        <f t="shared" si="30"/>
        <v>62.99427824388269</v>
      </c>
      <c r="F231" s="28">
        <f t="shared" si="31"/>
        <v>395.3325175994014</v>
      </c>
      <c r="G231" s="31">
        <f>IF(A231&gt;$C$3,"_",$C$8-SUM($F$11:F231))</f>
        <v>59220.70367534952</v>
      </c>
      <c r="H231" s="22">
        <f>IF(A231&gt;$C$3,"_",_xlfn.IFERROR(VLOOKUP(B231,BAZA_LIBOR_WIBOR_KURS!$C$2:$F$145,4,FALSE),H230))</f>
        <v>3.914</v>
      </c>
      <c r="I231" s="21">
        <f>IF(A231&gt;$C$3,"_",_xlfn.IFERROR(VLOOKUP(B231,BAZA_LIBOR_WIBOR_KURS!$C$2:$F$145,3,FALSE),I230))</f>
        <v>0.0173</v>
      </c>
      <c r="J231" s="21">
        <f t="shared" si="32"/>
        <v>0.02</v>
      </c>
      <c r="K231" s="29">
        <f t="shared" si="27"/>
        <v>0</v>
      </c>
      <c r="L231" s="22">
        <f t="shared" si="33"/>
        <v>1308.44</v>
      </c>
      <c r="M231" s="22">
        <f t="shared" si="34"/>
        <v>-1308.44</v>
      </c>
      <c r="N231" s="32">
        <f>IF(A231&gt;$C$3,"_",$C$2-SUM($M$11:M231))</f>
        <v>422254.0657084677</v>
      </c>
    </row>
    <row r="232" spans="1:14" ht="12.75">
      <c r="A232" s="18">
        <f t="shared" si="35"/>
        <v>222</v>
      </c>
      <c r="B232" s="20">
        <f t="shared" si="28"/>
        <v>46023</v>
      </c>
      <c r="C232" s="21">
        <f>IF(A232&gt;$C$3,"_",_xlfn.IFERROR(VLOOKUP(B232,BAZA_LIBOR_WIBOR_KURS!$C$2:$F$145,2,FALSE),C231))</f>
        <v>-0.00732</v>
      </c>
      <c r="D232" s="21">
        <f t="shared" si="29"/>
        <v>0.02</v>
      </c>
      <c r="E232" s="28">
        <f t="shared" si="30"/>
        <v>62.576543550286</v>
      </c>
      <c r="F232" s="28">
        <f t="shared" si="31"/>
        <v>395.75025229299825</v>
      </c>
      <c r="G232" s="31">
        <f>IF(A232&gt;$C$3,"_",$C$8-SUM($F$11:F232))</f>
        <v>58824.95342305652</v>
      </c>
      <c r="H232" s="22">
        <f>IF(A232&gt;$C$3,"_",_xlfn.IFERROR(VLOOKUP(B232,BAZA_LIBOR_WIBOR_KURS!$C$2:$F$145,4,FALSE),H231))</f>
        <v>3.914</v>
      </c>
      <c r="I232" s="21">
        <f>IF(A232&gt;$C$3,"_",_xlfn.IFERROR(VLOOKUP(B232,BAZA_LIBOR_WIBOR_KURS!$C$2:$F$145,3,FALSE),I231))</f>
        <v>0.0173</v>
      </c>
      <c r="J232" s="21">
        <f t="shared" si="32"/>
        <v>0.02</v>
      </c>
      <c r="K232" s="29">
        <f t="shared" si="27"/>
        <v>0</v>
      </c>
      <c r="L232" s="22">
        <f t="shared" si="33"/>
        <v>1312.51</v>
      </c>
      <c r="M232" s="22">
        <f t="shared" si="34"/>
        <v>-1312.51</v>
      </c>
      <c r="N232" s="32">
        <f>IF(A232&gt;$C$3,"_",$C$2-SUM($M$11:M232))</f>
        <v>423566.5757084677</v>
      </c>
    </row>
    <row r="233" spans="1:14" ht="12.75">
      <c r="A233" s="18">
        <f t="shared" si="35"/>
        <v>223</v>
      </c>
      <c r="B233" s="20">
        <f t="shared" si="28"/>
        <v>46054</v>
      </c>
      <c r="C233" s="21">
        <f>IF(A233&gt;$C$3,"_",_xlfn.IFERROR(VLOOKUP(B233,BAZA_LIBOR_WIBOR_KURS!$C$2:$F$145,2,FALSE),C232))</f>
        <v>-0.00732</v>
      </c>
      <c r="D233" s="21">
        <f t="shared" si="29"/>
        <v>0.02</v>
      </c>
      <c r="E233" s="28">
        <f t="shared" si="30"/>
        <v>62.15836745036306</v>
      </c>
      <c r="F233" s="28">
        <f t="shared" si="31"/>
        <v>396.1684283929211</v>
      </c>
      <c r="G233" s="31">
        <f>IF(A233&gt;$C$3,"_",$C$8-SUM($F$11:F233))</f>
        <v>58428.7849946636</v>
      </c>
      <c r="H233" s="22">
        <f>IF(A233&gt;$C$3,"_",_xlfn.IFERROR(VLOOKUP(B233,BAZA_LIBOR_WIBOR_KURS!$C$2:$F$145,4,FALSE),H232))</f>
        <v>3.914</v>
      </c>
      <c r="I233" s="21">
        <f>IF(A233&gt;$C$3,"_",_xlfn.IFERROR(VLOOKUP(B233,BAZA_LIBOR_WIBOR_KURS!$C$2:$F$145,3,FALSE),I232))</f>
        <v>0.0173</v>
      </c>
      <c r="J233" s="21">
        <f t="shared" si="32"/>
        <v>0.02</v>
      </c>
      <c r="K233" s="29">
        <f t="shared" si="27"/>
        <v>0</v>
      </c>
      <c r="L233" s="22">
        <f t="shared" si="33"/>
        <v>1316.59</v>
      </c>
      <c r="M233" s="22">
        <f t="shared" si="34"/>
        <v>-1316.59</v>
      </c>
      <c r="N233" s="32">
        <f>IF(A233&gt;$C$3,"_",$C$2-SUM($M$11:M233))</f>
        <v>424883.16570846766</v>
      </c>
    </row>
    <row r="234" spans="1:14" ht="12.75">
      <c r="A234" s="18">
        <f t="shared" si="35"/>
        <v>224</v>
      </c>
      <c r="B234" s="20">
        <f t="shared" si="28"/>
        <v>46082</v>
      </c>
      <c r="C234" s="21">
        <f>IF(A234&gt;$C$3,"_",_xlfn.IFERROR(VLOOKUP(B234,BAZA_LIBOR_WIBOR_KURS!$C$2:$F$145,2,FALSE),C233))</f>
        <v>-0.00732</v>
      </c>
      <c r="D234" s="21">
        <f t="shared" si="29"/>
        <v>0.02</v>
      </c>
      <c r="E234" s="28">
        <f t="shared" si="30"/>
        <v>61.73974947769454</v>
      </c>
      <c r="F234" s="28">
        <f t="shared" si="31"/>
        <v>396.58704636558963</v>
      </c>
      <c r="G234" s="31">
        <f>IF(A234&gt;$C$3,"_",$C$8-SUM($F$11:F234))</f>
        <v>58032.19794829801</v>
      </c>
      <c r="H234" s="22">
        <f>IF(A234&gt;$C$3,"_",_xlfn.IFERROR(VLOOKUP(B234,BAZA_LIBOR_WIBOR_KURS!$C$2:$F$145,4,FALSE),H233))</f>
        <v>3.914</v>
      </c>
      <c r="I234" s="21">
        <f>IF(A234&gt;$C$3,"_",_xlfn.IFERROR(VLOOKUP(B234,BAZA_LIBOR_WIBOR_KURS!$C$2:$F$145,3,FALSE),I233))</f>
        <v>0.0173</v>
      </c>
      <c r="J234" s="21">
        <f t="shared" si="32"/>
        <v>0.02</v>
      </c>
      <c r="K234" s="29">
        <f t="shared" si="27"/>
        <v>0</v>
      </c>
      <c r="L234" s="22">
        <f t="shared" si="33"/>
        <v>1320.68</v>
      </c>
      <c r="M234" s="22">
        <f t="shared" si="34"/>
        <v>-1320.68</v>
      </c>
      <c r="N234" s="32">
        <f>IF(A234&gt;$C$3,"_",$C$2-SUM($M$11:M234))</f>
        <v>426203.84570846765</v>
      </c>
    </row>
    <row r="235" spans="1:14" ht="12.75">
      <c r="A235" s="18">
        <f t="shared" si="35"/>
        <v>225</v>
      </c>
      <c r="B235" s="20">
        <f t="shared" si="28"/>
        <v>46113</v>
      </c>
      <c r="C235" s="21">
        <f>IF(A235&gt;$C$3,"_",_xlfn.IFERROR(VLOOKUP(B235,BAZA_LIBOR_WIBOR_KURS!$C$2:$F$145,2,FALSE),C234))</f>
        <v>-0.00732</v>
      </c>
      <c r="D235" s="21">
        <f t="shared" si="29"/>
        <v>0.02</v>
      </c>
      <c r="E235" s="28">
        <f t="shared" si="30"/>
        <v>61.32068916536823</v>
      </c>
      <c r="F235" s="28">
        <f t="shared" si="31"/>
        <v>397.0061066779159</v>
      </c>
      <c r="G235" s="31">
        <f>IF(A235&gt;$C$3,"_",$C$8-SUM($F$11:F235))</f>
        <v>57635.19184162009</v>
      </c>
      <c r="H235" s="22">
        <f>IF(A235&gt;$C$3,"_",_xlfn.IFERROR(VLOOKUP(B235,BAZA_LIBOR_WIBOR_KURS!$C$2:$F$145,4,FALSE),H234))</f>
        <v>3.914</v>
      </c>
      <c r="I235" s="21">
        <f>IF(A235&gt;$C$3,"_",_xlfn.IFERROR(VLOOKUP(B235,BAZA_LIBOR_WIBOR_KURS!$C$2:$F$145,3,FALSE),I234))</f>
        <v>0.0173</v>
      </c>
      <c r="J235" s="21">
        <f t="shared" si="32"/>
        <v>0.02</v>
      </c>
      <c r="K235" s="29">
        <f t="shared" si="27"/>
        <v>0</v>
      </c>
      <c r="L235" s="22">
        <f t="shared" si="33"/>
        <v>1324.78</v>
      </c>
      <c r="M235" s="22">
        <f t="shared" si="34"/>
        <v>-1324.78</v>
      </c>
      <c r="N235" s="32">
        <f>IF(A235&gt;$C$3,"_",$C$2-SUM($M$11:M235))</f>
        <v>427528.6257084677</v>
      </c>
    </row>
    <row r="236" spans="1:14" ht="12.75">
      <c r="A236" s="18">
        <f t="shared" si="35"/>
        <v>226</v>
      </c>
      <c r="B236" s="20">
        <f t="shared" si="28"/>
        <v>46143</v>
      </c>
      <c r="C236" s="21">
        <f>IF(A236&gt;$C$3,"_",_xlfn.IFERROR(VLOOKUP(B236,BAZA_LIBOR_WIBOR_KURS!$C$2:$F$145,2,FALSE),C235))</f>
        <v>-0.00732</v>
      </c>
      <c r="D236" s="21">
        <f t="shared" si="29"/>
        <v>0.02</v>
      </c>
      <c r="E236" s="28">
        <f t="shared" si="30"/>
        <v>60.90118604597857</v>
      </c>
      <c r="F236" s="28">
        <f t="shared" si="31"/>
        <v>397.42560979730564</v>
      </c>
      <c r="G236" s="31">
        <f>IF(A236&gt;$C$3,"_",$C$8-SUM($F$11:F236))</f>
        <v>57237.76623182278</v>
      </c>
      <c r="H236" s="22">
        <f>IF(A236&gt;$C$3,"_",_xlfn.IFERROR(VLOOKUP(B236,BAZA_LIBOR_WIBOR_KURS!$C$2:$F$145,4,FALSE),H235))</f>
        <v>3.914</v>
      </c>
      <c r="I236" s="21">
        <f>IF(A236&gt;$C$3,"_",_xlfn.IFERROR(VLOOKUP(B236,BAZA_LIBOR_WIBOR_KURS!$C$2:$F$145,3,FALSE),I235))</f>
        <v>0.0173</v>
      </c>
      <c r="J236" s="21">
        <f t="shared" si="32"/>
        <v>0.02</v>
      </c>
      <c r="K236" s="29">
        <f t="shared" si="27"/>
        <v>0</v>
      </c>
      <c r="L236" s="22">
        <f t="shared" si="33"/>
        <v>1328.9</v>
      </c>
      <c r="M236" s="22">
        <f t="shared" si="34"/>
        <v>-1328.9</v>
      </c>
      <c r="N236" s="32">
        <f>IF(A236&gt;$C$3,"_",$C$2-SUM($M$11:M236))</f>
        <v>428857.52570846764</v>
      </c>
    </row>
    <row r="237" spans="1:14" ht="12.75">
      <c r="A237" s="18">
        <f t="shared" si="35"/>
        <v>227</v>
      </c>
      <c r="B237" s="20">
        <f t="shared" si="28"/>
        <v>46174</v>
      </c>
      <c r="C237" s="21">
        <f>IF(A237&gt;$C$3,"_",_xlfn.IFERROR(VLOOKUP(B237,BAZA_LIBOR_WIBOR_KURS!$C$2:$F$145,2,FALSE),C236))</f>
        <v>-0.00732</v>
      </c>
      <c r="D237" s="21">
        <f t="shared" si="29"/>
        <v>0.02</v>
      </c>
      <c r="E237" s="28">
        <f t="shared" si="30"/>
        <v>60.481239651626076</v>
      </c>
      <c r="F237" s="28">
        <f t="shared" si="31"/>
        <v>397.84555619165803</v>
      </c>
      <c r="G237" s="31">
        <f>IF(A237&gt;$C$3,"_",$C$8-SUM($F$11:F237))</f>
        <v>56839.92067563112</v>
      </c>
      <c r="H237" s="22">
        <f>IF(A237&gt;$C$3,"_",_xlfn.IFERROR(VLOOKUP(B237,BAZA_LIBOR_WIBOR_KURS!$C$2:$F$145,4,FALSE),H236))</f>
        <v>3.914</v>
      </c>
      <c r="I237" s="21">
        <f>IF(A237&gt;$C$3,"_",_xlfn.IFERROR(VLOOKUP(B237,BAZA_LIBOR_WIBOR_KURS!$C$2:$F$145,3,FALSE),I236))</f>
        <v>0.0173</v>
      </c>
      <c r="J237" s="21">
        <f t="shared" si="32"/>
        <v>0.02</v>
      </c>
      <c r="K237" s="29">
        <f t="shared" si="27"/>
        <v>0</v>
      </c>
      <c r="L237" s="22">
        <f t="shared" si="33"/>
        <v>1333.03</v>
      </c>
      <c r="M237" s="22">
        <f t="shared" si="34"/>
        <v>-1333.03</v>
      </c>
      <c r="N237" s="32">
        <f>IF(A237&gt;$C$3,"_",$C$2-SUM($M$11:M237))</f>
        <v>430190.55570846767</v>
      </c>
    </row>
    <row r="238" spans="1:14" ht="12.75">
      <c r="A238" s="18">
        <f t="shared" si="35"/>
        <v>228</v>
      </c>
      <c r="B238" s="20">
        <f t="shared" si="28"/>
        <v>46204</v>
      </c>
      <c r="C238" s="21">
        <f>IF(A238&gt;$C$3,"_",_xlfn.IFERROR(VLOOKUP(B238,BAZA_LIBOR_WIBOR_KURS!$C$2:$F$145,2,FALSE),C237))</f>
        <v>-0.00732</v>
      </c>
      <c r="D238" s="21">
        <f t="shared" si="29"/>
        <v>0.02</v>
      </c>
      <c r="E238" s="28">
        <f t="shared" si="30"/>
        <v>60.060849513916885</v>
      </c>
      <c r="F238" s="28">
        <f t="shared" si="31"/>
        <v>398.2659463293671</v>
      </c>
      <c r="G238" s="31">
        <f>IF(A238&gt;$C$3,"_",$C$8-SUM($F$11:F238))</f>
        <v>56441.65472930175</v>
      </c>
      <c r="H238" s="22">
        <f>IF(A238&gt;$C$3,"_",_xlfn.IFERROR(VLOOKUP(B238,BAZA_LIBOR_WIBOR_KURS!$C$2:$F$145,4,FALSE),H237))</f>
        <v>3.914</v>
      </c>
      <c r="I238" s="21">
        <f>IF(A238&gt;$C$3,"_",_xlfn.IFERROR(VLOOKUP(B238,BAZA_LIBOR_WIBOR_KURS!$C$2:$F$145,3,FALSE),I237))</f>
        <v>0.0173</v>
      </c>
      <c r="J238" s="21">
        <f t="shared" si="32"/>
        <v>0.02</v>
      </c>
      <c r="K238" s="29">
        <f t="shared" si="27"/>
        <v>0</v>
      </c>
      <c r="L238" s="22">
        <f t="shared" si="33"/>
        <v>1337.18</v>
      </c>
      <c r="M238" s="22">
        <f t="shared" si="34"/>
        <v>-1337.18</v>
      </c>
      <c r="N238" s="32">
        <f>IF(A238&gt;$C$3,"_",$C$2-SUM($M$11:M238))</f>
        <v>431527.73570846766</v>
      </c>
    </row>
    <row r="239" spans="1:14" ht="12.75">
      <c r="A239" s="18">
        <f t="shared" si="35"/>
        <v>229</v>
      </c>
      <c r="B239" s="20">
        <f t="shared" si="28"/>
        <v>46235</v>
      </c>
      <c r="C239" s="21">
        <f>IF(A239&gt;$C$3,"_",_xlfn.IFERROR(VLOOKUP(B239,BAZA_LIBOR_WIBOR_KURS!$C$2:$F$145,2,FALSE),C238))</f>
        <v>-0.00732</v>
      </c>
      <c r="D239" s="21">
        <f t="shared" si="29"/>
        <v>0.02</v>
      </c>
      <c r="E239" s="28">
        <f t="shared" si="30"/>
        <v>59.64001516396218</v>
      </c>
      <c r="F239" s="28">
        <f t="shared" si="31"/>
        <v>398.6867806793219</v>
      </c>
      <c r="G239" s="31">
        <f>IF(A239&gt;$C$3,"_",$C$8-SUM($F$11:F239))</f>
        <v>56042.967948622434</v>
      </c>
      <c r="H239" s="22">
        <f>IF(A239&gt;$C$3,"_",_xlfn.IFERROR(VLOOKUP(B239,BAZA_LIBOR_WIBOR_KURS!$C$2:$F$145,4,FALSE),H238))</f>
        <v>3.914</v>
      </c>
      <c r="I239" s="21">
        <f>IF(A239&gt;$C$3,"_",_xlfn.IFERROR(VLOOKUP(B239,BAZA_LIBOR_WIBOR_KURS!$C$2:$F$145,3,FALSE),I238))</f>
        <v>0.0173</v>
      </c>
      <c r="J239" s="21">
        <f t="shared" si="32"/>
        <v>0.02</v>
      </c>
      <c r="K239" s="29">
        <f t="shared" si="27"/>
        <v>0</v>
      </c>
      <c r="L239" s="22">
        <f t="shared" si="33"/>
        <v>1341.33</v>
      </c>
      <c r="M239" s="22">
        <f t="shared" si="34"/>
        <v>-1341.33</v>
      </c>
      <c r="N239" s="32">
        <f>IF(A239&gt;$C$3,"_",$C$2-SUM($M$11:M239))</f>
        <v>432869.0657084676</v>
      </c>
    </row>
    <row r="240" spans="1:14" ht="12.75">
      <c r="A240" s="18">
        <f t="shared" si="35"/>
        <v>230</v>
      </c>
      <c r="B240" s="20">
        <f t="shared" si="28"/>
        <v>46266</v>
      </c>
      <c r="C240" s="21">
        <f>IF(A240&gt;$C$3,"_",_xlfn.IFERROR(VLOOKUP(B240,BAZA_LIBOR_WIBOR_KURS!$C$2:$F$145,2,FALSE),C239))</f>
        <v>-0.00732</v>
      </c>
      <c r="D240" s="21">
        <f t="shared" si="29"/>
        <v>0.02</v>
      </c>
      <c r="E240" s="28">
        <f t="shared" si="30"/>
        <v>59.21873613237771</v>
      </c>
      <c r="F240" s="28">
        <f t="shared" si="31"/>
        <v>399.1080597109064</v>
      </c>
      <c r="G240" s="31">
        <f>IF(A240&gt;$C$3,"_",$C$8-SUM($F$11:F240))</f>
        <v>55643.859888911524</v>
      </c>
      <c r="H240" s="22">
        <f>IF(A240&gt;$C$3,"_",_xlfn.IFERROR(VLOOKUP(B240,BAZA_LIBOR_WIBOR_KURS!$C$2:$F$145,4,FALSE),H239))</f>
        <v>3.914</v>
      </c>
      <c r="I240" s="21">
        <f>IF(A240&gt;$C$3,"_",_xlfn.IFERROR(VLOOKUP(B240,BAZA_LIBOR_WIBOR_KURS!$C$2:$F$145,3,FALSE),I239))</f>
        <v>0.0173</v>
      </c>
      <c r="J240" s="21">
        <f t="shared" si="32"/>
        <v>0.02</v>
      </c>
      <c r="K240" s="29">
        <f t="shared" si="27"/>
        <v>0</v>
      </c>
      <c r="L240" s="22">
        <f t="shared" si="33"/>
        <v>1345.5</v>
      </c>
      <c r="M240" s="22">
        <f t="shared" si="34"/>
        <v>-1345.5</v>
      </c>
      <c r="N240" s="32">
        <f>IF(A240&gt;$C$3,"_",$C$2-SUM($M$11:M240))</f>
        <v>434214.5657084676</v>
      </c>
    </row>
    <row r="241" spans="1:14" ht="12.75">
      <c r="A241" s="18">
        <f t="shared" si="35"/>
        <v>231</v>
      </c>
      <c r="B241" s="20">
        <f t="shared" si="28"/>
        <v>46296</v>
      </c>
      <c r="C241" s="21">
        <f>IF(A241&gt;$C$3,"_",_xlfn.IFERROR(VLOOKUP(B241,BAZA_LIBOR_WIBOR_KURS!$C$2:$F$145,2,FALSE),C240))</f>
        <v>-0.00732</v>
      </c>
      <c r="D241" s="21">
        <f t="shared" si="29"/>
        <v>0.02</v>
      </c>
      <c r="E241" s="28">
        <f t="shared" si="30"/>
        <v>58.79701194928318</v>
      </c>
      <c r="F241" s="28">
        <f t="shared" si="31"/>
        <v>399.5297838940009</v>
      </c>
      <c r="G241" s="31">
        <f>IF(A241&gt;$C$3,"_",$C$8-SUM($F$11:F241))</f>
        <v>55244.33010501752</v>
      </c>
      <c r="H241" s="22">
        <f>IF(A241&gt;$C$3,"_",_xlfn.IFERROR(VLOOKUP(B241,BAZA_LIBOR_WIBOR_KURS!$C$2:$F$145,4,FALSE),H240))</f>
        <v>3.914</v>
      </c>
      <c r="I241" s="21">
        <f>IF(A241&gt;$C$3,"_",_xlfn.IFERROR(VLOOKUP(B241,BAZA_LIBOR_WIBOR_KURS!$C$2:$F$145,3,FALSE),I240))</f>
        <v>0.0173</v>
      </c>
      <c r="J241" s="21">
        <f t="shared" si="32"/>
        <v>0.02</v>
      </c>
      <c r="K241" s="29">
        <f t="shared" si="27"/>
        <v>0</v>
      </c>
      <c r="L241" s="22">
        <f t="shared" si="33"/>
        <v>1349.68</v>
      </c>
      <c r="M241" s="22">
        <f t="shared" si="34"/>
        <v>-1349.68</v>
      </c>
      <c r="N241" s="32">
        <f>IF(A241&gt;$C$3,"_",$C$2-SUM($M$11:M241))</f>
        <v>435564.2457084677</v>
      </c>
    </row>
    <row r="242" spans="1:14" ht="12.75">
      <c r="A242" s="18">
        <f t="shared" si="35"/>
        <v>232</v>
      </c>
      <c r="B242" s="20">
        <f t="shared" si="28"/>
        <v>46327</v>
      </c>
      <c r="C242" s="21">
        <f>IF(A242&gt;$C$3,"_",_xlfn.IFERROR(VLOOKUP(B242,BAZA_LIBOR_WIBOR_KURS!$C$2:$F$145,2,FALSE),C241))</f>
        <v>-0.00732</v>
      </c>
      <c r="D242" s="21">
        <f t="shared" si="29"/>
        <v>0.02</v>
      </c>
      <c r="E242" s="28">
        <f t="shared" si="30"/>
        <v>58.37484214430185</v>
      </c>
      <c r="F242" s="28">
        <f t="shared" si="31"/>
        <v>399.9519536989822</v>
      </c>
      <c r="G242" s="31">
        <f>IF(A242&gt;$C$3,"_",$C$8-SUM($F$11:F242))</f>
        <v>54844.37815131854</v>
      </c>
      <c r="H242" s="22">
        <f>IF(A242&gt;$C$3,"_",_xlfn.IFERROR(VLOOKUP(B242,BAZA_LIBOR_WIBOR_KURS!$C$2:$F$145,4,FALSE),H241))</f>
        <v>3.914</v>
      </c>
      <c r="I242" s="21">
        <f>IF(A242&gt;$C$3,"_",_xlfn.IFERROR(VLOOKUP(B242,BAZA_LIBOR_WIBOR_KURS!$C$2:$F$145,3,FALSE),I241))</f>
        <v>0.0173</v>
      </c>
      <c r="J242" s="21">
        <f t="shared" si="32"/>
        <v>0.02</v>
      </c>
      <c r="K242" s="29">
        <f t="shared" si="27"/>
        <v>0</v>
      </c>
      <c r="L242" s="22">
        <f t="shared" si="33"/>
        <v>1353.88</v>
      </c>
      <c r="M242" s="22">
        <f t="shared" si="34"/>
        <v>-1353.88</v>
      </c>
      <c r="N242" s="32">
        <f>IF(A242&gt;$C$3,"_",$C$2-SUM($M$11:M242))</f>
        <v>436918.1257084677</v>
      </c>
    </row>
    <row r="243" spans="1:14" ht="12.75">
      <c r="A243" s="18">
        <f t="shared" si="35"/>
        <v>233</v>
      </c>
      <c r="B243" s="20">
        <f t="shared" si="28"/>
        <v>46357</v>
      </c>
      <c r="C243" s="21">
        <f>IF(A243&gt;$C$3,"_",_xlfn.IFERROR(VLOOKUP(B243,BAZA_LIBOR_WIBOR_KURS!$C$2:$F$145,2,FALSE),C242))</f>
        <v>-0.00732</v>
      </c>
      <c r="D243" s="21">
        <f t="shared" si="29"/>
        <v>0.02</v>
      </c>
      <c r="E243" s="28">
        <f t="shared" si="30"/>
        <v>57.952226246559924</v>
      </c>
      <c r="F243" s="28">
        <f t="shared" si="31"/>
        <v>400.37456959672414</v>
      </c>
      <c r="G243" s="31">
        <f>IF(A243&gt;$C$3,"_",$C$8-SUM($F$11:F243))</f>
        <v>54444.003581721816</v>
      </c>
      <c r="H243" s="22">
        <f>IF(A243&gt;$C$3,"_",_xlfn.IFERROR(VLOOKUP(B243,BAZA_LIBOR_WIBOR_KURS!$C$2:$F$145,4,FALSE),H242))</f>
        <v>3.914</v>
      </c>
      <c r="I243" s="21">
        <f>IF(A243&gt;$C$3,"_",_xlfn.IFERROR(VLOOKUP(B243,BAZA_LIBOR_WIBOR_KURS!$C$2:$F$145,3,FALSE),I242))</f>
        <v>0.0173</v>
      </c>
      <c r="J243" s="21">
        <f t="shared" si="32"/>
        <v>0.02</v>
      </c>
      <c r="K243" s="29">
        <f t="shared" si="27"/>
        <v>0</v>
      </c>
      <c r="L243" s="22">
        <f t="shared" si="33"/>
        <v>1358.09</v>
      </c>
      <c r="M243" s="22">
        <f t="shared" si="34"/>
        <v>-1358.09</v>
      </c>
      <c r="N243" s="32">
        <f>IF(A243&gt;$C$3,"_",$C$2-SUM($M$11:M243))</f>
        <v>438276.21570846764</v>
      </c>
    </row>
    <row r="244" spans="1:14" ht="12.75">
      <c r="A244" s="18">
        <f t="shared" si="35"/>
        <v>234</v>
      </c>
      <c r="B244" s="20">
        <f t="shared" si="28"/>
        <v>46388</v>
      </c>
      <c r="C244" s="21">
        <f>IF(A244&gt;$C$3,"_",_xlfn.IFERROR(VLOOKUP(B244,BAZA_LIBOR_WIBOR_KURS!$C$2:$F$145,2,FALSE),C243))</f>
        <v>-0.00732</v>
      </c>
      <c r="D244" s="21">
        <f t="shared" si="29"/>
        <v>0.02</v>
      </c>
      <c r="E244" s="28">
        <f t="shared" si="30"/>
        <v>57.529163784686055</v>
      </c>
      <c r="F244" s="28">
        <f t="shared" si="31"/>
        <v>400.797632058598</v>
      </c>
      <c r="G244" s="31">
        <f>IF(A244&gt;$C$3,"_",$C$8-SUM($F$11:F244))</f>
        <v>54043.205949663214</v>
      </c>
      <c r="H244" s="22">
        <f>IF(A244&gt;$C$3,"_",_xlfn.IFERROR(VLOOKUP(B244,BAZA_LIBOR_WIBOR_KURS!$C$2:$F$145,4,FALSE),H243))</f>
        <v>3.914</v>
      </c>
      <c r="I244" s="21">
        <f>IF(A244&gt;$C$3,"_",_xlfn.IFERROR(VLOOKUP(B244,BAZA_LIBOR_WIBOR_KURS!$C$2:$F$145,3,FALSE),I243))</f>
        <v>0.0173</v>
      </c>
      <c r="J244" s="21">
        <f t="shared" si="32"/>
        <v>0.02</v>
      </c>
      <c r="K244" s="29">
        <f t="shared" si="27"/>
        <v>0</v>
      </c>
      <c r="L244" s="22">
        <f t="shared" si="33"/>
        <v>1362.31</v>
      </c>
      <c r="M244" s="22">
        <f t="shared" si="34"/>
        <v>-1362.31</v>
      </c>
      <c r="N244" s="32">
        <f>IF(A244&gt;$C$3,"_",$C$2-SUM($M$11:M244))</f>
        <v>439638.52570846764</v>
      </c>
    </row>
    <row r="245" spans="1:14" ht="12.75">
      <c r="A245" s="18">
        <f t="shared" si="35"/>
        <v>235</v>
      </c>
      <c r="B245" s="20">
        <f t="shared" si="28"/>
        <v>46419</v>
      </c>
      <c r="C245" s="21">
        <f>IF(A245&gt;$C$3,"_",_xlfn.IFERROR(VLOOKUP(B245,BAZA_LIBOR_WIBOR_KURS!$C$2:$F$145,2,FALSE),C244))</f>
        <v>-0.00732</v>
      </c>
      <c r="D245" s="21">
        <f t="shared" si="29"/>
        <v>0.02</v>
      </c>
      <c r="E245" s="28">
        <f t="shared" si="30"/>
        <v>57.1056542868108</v>
      </c>
      <c r="F245" s="28">
        <f t="shared" si="31"/>
        <v>401.2211415564732</v>
      </c>
      <c r="G245" s="31">
        <f>IF(A245&gt;$C$3,"_",$C$8-SUM($F$11:F245))</f>
        <v>53641.98480810675</v>
      </c>
      <c r="H245" s="22">
        <f>IF(A245&gt;$C$3,"_",_xlfn.IFERROR(VLOOKUP(B245,BAZA_LIBOR_WIBOR_KURS!$C$2:$F$145,4,FALSE),H244))</f>
        <v>3.914</v>
      </c>
      <c r="I245" s="21">
        <f>IF(A245&gt;$C$3,"_",_xlfn.IFERROR(VLOOKUP(B245,BAZA_LIBOR_WIBOR_KURS!$C$2:$F$145,3,FALSE),I244))</f>
        <v>0.0173</v>
      </c>
      <c r="J245" s="21">
        <f t="shared" si="32"/>
        <v>0.02</v>
      </c>
      <c r="K245" s="29">
        <f t="shared" si="27"/>
        <v>0</v>
      </c>
      <c r="L245" s="22">
        <f t="shared" si="33"/>
        <v>1366.54</v>
      </c>
      <c r="M245" s="22">
        <f t="shared" si="34"/>
        <v>-1366.54</v>
      </c>
      <c r="N245" s="32">
        <f>IF(A245&gt;$C$3,"_",$C$2-SUM($M$11:M245))</f>
        <v>441005.0657084676</v>
      </c>
    </row>
    <row r="246" spans="1:14" ht="12.75">
      <c r="A246" s="18">
        <f t="shared" si="35"/>
        <v>236</v>
      </c>
      <c r="B246" s="20">
        <f t="shared" si="28"/>
        <v>46447</v>
      </c>
      <c r="C246" s="21">
        <f>IF(A246&gt;$C$3,"_",_xlfn.IFERROR(VLOOKUP(B246,BAZA_LIBOR_WIBOR_KURS!$C$2:$F$145,2,FALSE),C245))</f>
        <v>-0.00732</v>
      </c>
      <c r="D246" s="21">
        <f t="shared" si="29"/>
        <v>0.02</v>
      </c>
      <c r="E246" s="28">
        <f t="shared" si="30"/>
        <v>56.681697280566134</v>
      </c>
      <c r="F246" s="28">
        <f t="shared" si="31"/>
        <v>401.6450985627181</v>
      </c>
      <c r="G246" s="31">
        <f>IF(A246&gt;$C$3,"_",$C$8-SUM($F$11:F246))</f>
        <v>53240.33970954403</v>
      </c>
      <c r="H246" s="22">
        <f>IF(A246&gt;$C$3,"_",_xlfn.IFERROR(VLOOKUP(B246,BAZA_LIBOR_WIBOR_KURS!$C$2:$F$145,4,FALSE),H245))</f>
        <v>3.914</v>
      </c>
      <c r="I246" s="21">
        <f>IF(A246&gt;$C$3,"_",_xlfn.IFERROR(VLOOKUP(B246,BAZA_LIBOR_WIBOR_KURS!$C$2:$F$145,3,FALSE),I245))</f>
        <v>0.0173</v>
      </c>
      <c r="J246" s="21">
        <f t="shared" si="32"/>
        <v>0.02</v>
      </c>
      <c r="K246" s="29">
        <f t="shared" si="27"/>
        <v>0</v>
      </c>
      <c r="L246" s="22">
        <f t="shared" si="33"/>
        <v>1370.79</v>
      </c>
      <c r="M246" s="22">
        <f t="shared" si="34"/>
        <v>-1370.79</v>
      </c>
      <c r="N246" s="32">
        <f>IF(A246&gt;$C$3,"_",$C$2-SUM($M$11:M246))</f>
        <v>442375.85570846766</v>
      </c>
    </row>
    <row r="247" spans="1:14" ht="12.75">
      <c r="A247" s="18">
        <f t="shared" si="35"/>
        <v>237</v>
      </c>
      <c r="B247" s="20">
        <f t="shared" si="28"/>
        <v>46478</v>
      </c>
      <c r="C247" s="21">
        <f>IF(A247&gt;$C$3,"_",_xlfn.IFERROR(VLOOKUP(B247,BAZA_LIBOR_WIBOR_KURS!$C$2:$F$145,2,FALSE),C246))</f>
        <v>-0.00732</v>
      </c>
      <c r="D247" s="21">
        <f t="shared" si="29"/>
        <v>0.02</v>
      </c>
      <c r="E247" s="28">
        <f t="shared" si="30"/>
        <v>56.25729229308486</v>
      </c>
      <c r="F247" s="28">
        <f t="shared" si="31"/>
        <v>402.06950355019933</v>
      </c>
      <c r="G247" s="31">
        <f>IF(A247&gt;$C$3,"_",$C$8-SUM($F$11:F247))</f>
        <v>52838.27020599383</v>
      </c>
      <c r="H247" s="22">
        <f>IF(A247&gt;$C$3,"_",_xlfn.IFERROR(VLOOKUP(B247,BAZA_LIBOR_WIBOR_KURS!$C$2:$F$145,4,FALSE),H246))</f>
        <v>3.914</v>
      </c>
      <c r="I247" s="21">
        <f>IF(A247&gt;$C$3,"_",_xlfn.IFERROR(VLOOKUP(B247,BAZA_LIBOR_WIBOR_KURS!$C$2:$F$145,3,FALSE),I246))</f>
        <v>0.0173</v>
      </c>
      <c r="J247" s="21">
        <f t="shared" si="32"/>
        <v>0.02</v>
      </c>
      <c r="K247" s="29">
        <f t="shared" si="27"/>
        <v>0</v>
      </c>
      <c r="L247" s="22">
        <f t="shared" si="33"/>
        <v>1375.05</v>
      </c>
      <c r="M247" s="22">
        <f t="shared" si="34"/>
        <v>-1375.05</v>
      </c>
      <c r="N247" s="32">
        <f>IF(A247&gt;$C$3,"_",$C$2-SUM($M$11:M247))</f>
        <v>443750.90570846765</v>
      </c>
    </row>
    <row r="248" spans="1:14" ht="12.75">
      <c r="A248" s="18">
        <f t="shared" si="35"/>
        <v>238</v>
      </c>
      <c r="B248" s="20">
        <f t="shared" si="28"/>
        <v>46508</v>
      </c>
      <c r="C248" s="21">
        <f>IF(A248&gt;$C$3,"_",_xlfn.IFERROR(VLOOKUP(B248,BAZA_LIBOR_WIBOR_KURS!$C$2:$F$145,2,FALSE),C247))</f>
        <v>-0.00732</v>
      </c>
      <c r="D248" s="21">
        <f t="shared" si="29"/>
        <v>0.02</v>
      </c>
      <c r="E248" s="28">
        <f t="shared" si="30"/>
        <v>55.83243885100015</v>
      </c>
      <c r="F248" s="28">
        <f t="shared" si="31"/>
        <v>402.49435699228394</v>
      </c>
      <c r="G248" s="31">
        <f>IF(A248&gt;$C$3,"_",$C$8-SUM($F$11:F248))</f>
        <v>52435.77584900154</v>
      </c>
      <c r="H248" s="22">
        <f>IF(A248&gt;$C$3,"_",_xlfn.IFERROR(VLOOKUP(B248,BAZA_LIBOR_WIBOR_KURS!$C$2:$F$145,4,FALSE),H247))</f>
        <v>3.914</v>
      </c>
      <c r="I248" s="21">
        <f>IF(A248&gt;$C$3,"_",_xlfn.IFERROR(VLOOKUP(B248,BAZA_LIBOR_WIBOR_KURS!$C$2:$F$145,3,FALSE),I247))</f>
        <v>0.0173</v>
      </c>
      <c r="J248" s="21">
        <f t="shared" si="32"/>
        <v>0.02</v>
      </c>
      <c r="K248" s="29">
        <f t="shared" si="27"/>
        <v>0</v>
      </c>
      <c r="L248" s="22">
        <f t="shared" si="33"/>
        <v>1379.33</v>
      </c>
      <c r="M248" s="22">
        <f t="shared" si="34"/>
        <v>-1379.33</v>
      </c>
      <c r="N248" s="32">
        <f>IF(A248&gt;$C$3,"_",$C$2-SUM($M$11:M248))</f>
        <v>445130.23570846766</v>
      </c>
    </row>
    <row r="249" spans="1:14" ht="12.75">
      <c r="A249" s="18">
        <f t="shared" si="35"/>
        <v>239</v>
      </c>
      <c r="B249" s="20">
        <f t="shared" si="28"/>
        <v>46539</v>
      </c>
      <c r="C249" s="21">
        <f>IF(A249&gt;$C$3,"_",_xlfn.IFERROR(VLOOKUP(B249,BAZA_LIBOR_WIBOR_KURS!$C$2:$F$145,2,FALSE),C248))</f>
        <v>-0.00732</v>
      </c>
      <c r="D249" s="21">
        <f t="shared" si="29"/>
        <v>0.02</v>
      </c>
      <c r="E249" s="28">
        <f t="shared" si="30"/>
        <v>55.40713648044496</v>
      </c>
      <c r="F249" s="28">
        <f t="shared" si="31"/>
        <v>402.91965936283896</v>
      </c>
      <c r="G249" s="31">
        <f>IF(A249&gt;$C$3,"_",$C$8-SUM($F$11:F249))</f>
        <v>52032.8561896387</v>
      </c>
      <c r="H249" s="22">
        <f>IF(A249&gt;$C$3,"_",_xlfn.IFERROR(VLOOKUP(B249,BAZA_LIBOR_WIBOR_KURS!$C$2:$F$145,4,FALSE),H248))</f>
        <v>3.914</v>
      </c>
      <c r="I249" s="21">
        <f>IF(A249&gt;$C$3,"_",_xlfn.IFERROR(VLOOKUP(B249,BAZA_LIBOR_WIBOR_KURS!$C$2:$F$145,3,FALSE),I248))</f>
        <v>0.0173</v>
      </c>
      <c r="J249" s="21">
        <f t="shared" si="32"/>
        <v>0.02</v>
      </c>
      <c r="K249" s="29">
        <f t="shared" si="27"/>
        <v>0</v>
      </c>
      <c r="L249" s="22">
        <f t="shared" si="33"/>
        <v>1383.61</v>
      </c>
      <c r="M249" s="22">
        <f t="shared" si="34"/>
        <v>-1383.61</v>
      </c>
      <c r="N249" s="32">
        <f>IF(A249&gt;$C$3,"_",$C$2-SUM($M$11:M249))</f>
        <v>446513.84570846765</v>
      </c>
    </row>
    <row r="250" spans="1:14" ht="12.75">
      <c r="A250" s="18">
        <f t="shared" si="35"/>
        <v>240</v>
      </c>
      <c r="B250" s="20">
        <f t="shared" si="28"/>
        <v>46569</v>
      </c>
      <c r="C250" s="21">
        <f>IF(A250&gt;$C$3,"_",_xlfn.IFERROR(VLOOKUP(B250,BAZA_LIBOR_WIBOR_KURS!$C$2:$F$145,2,FALSE),C249))</f>
        <v>-0.00732</v>
      </c>
      <c r="D250" s="21">
        <f t="shared" si="29"/>
        <v>0.02</v>
      </c>
      <c r="E250" s="28">
        <f t="shared" si="30"/>
        <v>54.98138470705156</v>
      </c>
      <c r="F250" s="28">
        <f t="shared" si="31"/>
        <v>403.3454111362324</v>
      </c>
      <c r="G250" s="31">
        <f>IF(A250&gt;$C$3,"_",$C$8-SUM($F$11:F250))</f>
        <v>51629.51077850246</v>
      </c>
      <c r="H250" s="22">
        <f>IF(A250&gt;$C$3,"_",_xlfn.IFERROR(VLOOKUP(B250,BAZA_LIBOR_WIBOR_KURS!$C$2:$F$145,4,FALSE),H249))</f>
        <v>3.914</v>
      </c>
      <c r="I250" s="21">
        <f>IF(A250&gt;$C$3,"_",_xlfn.IFERROR(VLOOKUP(B250,BAZA_LIBOR_WIBOR_KURS!$C$2:$F$145,3,FALSE),I249))</f>
        <v>0.0173</v>
      </c>
      <c r="J250" s="21">
        <f t="shared" si="32"/>
        <v>0.02</v>
      </c>
      <c r="K250" s="29">
        <f t="shared" si="27"/>
        <v>0</v>
      </c>
      <c r="L250" s="22">
        <f t="shared" si="33"/>
        <v>1387.91</v>
      </c>
      <c r="M250" s="22">
        <f t="shared" si="34"/>
        <v>-1387.91</v>
      </c>
      <c r="N250" s="32">
        <f>IF(A250&gt;$C$3,"_",$C$2-SUM($M$11:M250))</f>
        <v>447901.7557084676</v>
      </c>
    </row>
    <row r="251" spans="1:14" ht="12.75">
      <c r="A251" s="18">
        <f t="shared" si="35"/>
        <v>241</v>
      </c>
      <c r="B251" s="20">
        <f t="shared" si="28"/>
        <v>46600</v>
      </c>
      <c r="C251" s="21">
        <f>IF(A251&gt;$C$3,"_",_xlfn.IFERROR(VLOOKUP(B251,BAZA_LIBOR_WIBOR_KURS!$C$2:$F$145,2,FALSE),C250))</f>
        <v>-0.00732</v>
      </c>
      <c r="D251" s="21">
        <f t="shared" si="29"/>
        <v>0.02</v>
      </c>
      <c r="E251" s="28">
        <f t="shared" si="30"/>
        <v>54.555183055950934</v>
      </c>
      <c r="F251" s="28">
        <f t="shared" si="31"/>
        <v>403.771612787333</v>
      </c>
      <c r="G251" s="31">
        <f>IF(A251&gt;$C$3,"_",$C$8-SUM($F$11:F251))</f>
        <v>51225.73916571513</v>
      </c>
      <c r="H251" s="22">
        <f>IF(A251&gt;$C$3,"_",_xlfn.IFERROR(VLOOKUP(B251,BAZA_LIBOR_WIBOR_KURS!$C$2:$F$145,4,FALSE),H250))</f>
        <v>3.914</v>
      </c>
      <c r="I251" s="21">
        <f>IF(A251&gt;$C$3,"_",_xlfn.IFERROR(VLOOKUP(B251,BAZA_LIBOR_WIBOR_KURS!$C$2:$F$145,3,FALSE),I250))</f>
        <v>0.0173</v>
      </c>
      <c r="J251" s="21">
        <f t="shared" si="32"/>
        <v>0.02</v>
      </c>
      <c r="K251" s="29">
        <f t="shared" si="27"/>
        <v>0</v>
      </c>
      <c r="L251" s="22">
        <f t="shared" si="33"/>
        <v>1392.23</v>
      </c>
      <c r="M251" s="22">
        <f t="shared" si="34"/>
        <v>-1392.23</v>
      </c>
      <c r="N251" s="32">
        <f>IF(A251&gt;$C$3,"_",$C$2-SUM($M$11:M251))</f>
        <v>449293.98570846766</v>
      </c>
    </row>
    <row r="252" spans="1:14" ht="12.75">
      <c r="A252" s="18">
        <f t="shared" si="35"/>
        <v>242</v>
      </c>
      <c r="B252" s="20">
        <f t="shared" si="28"/>
        <v>46631</v>
      </c>
      <c r="C252" s="21">
        <f>IF(A252&gt;$C$3,"_",_xlfn.IFERROR(VLOOKUP(B252,BAZA_LIBOR_WIBOR_KURS!$C$2:$F$145,2,FALSE),C251))</f>
        <v>-0.00732</v>
      </c>
      <c r="D252" s="21">
        <f t="shared" si="29"/>
        <v>0.02</v>
      </c>
      <c r="E252" s="28">
        <f t="shared" si="30"/>
        <v>54.12853105177232</v>
      </c>
      <c r="F252" s="28">
        <f t="shared" si="31"/>
        <v>404.1982647915117</v>
      </c>
      <c r="G252" s="31">
        <f>IF(A252&gt;$C$3,"_",$C$8-SUM($F$11:F252))</f>
        <v>50821.54090092362</v>
      </c>
      <c r="H252" s="22">
        <f>IF(A252&gt;$C$3,"_",_xlfn.IFERROR(VLOOKUP(B252,BAZA_LIBOR_WIBOR_KURS!$C$2:$F$145,4,FALSE),H251))</f>
        <v>3.914</v>
      </c>
      <c r="I252" s="21">
        <f>IF(A252&gt;$C$3,"_",_xlfn.IFERROR(VLOOKUP(B252,BAZA_LIBOR_WIBOR_KURS!$C$2:$F$145,3,FALSE),I251))</f>
        <v>0.0173</v>
      </c>
      <c r="J252" s="21">
        <f t="shared" si="32"/>
        <v>0.02</v>
      </c>
      <c r="K252" s="29">
        <f t="shared" si="27"/>
        <v>0</v>
      </c>
      <c r="L252" s="22">
        <f t="shared" si="33"/>
        <v>1396.56</v>
      </c>
      <c r="M252" s="22">
        <f t="shared" si="34"/>
        <v>-1396.56</v>
      </c>
      <c r="N252" s="32">
        <f>IF(A252&gt;$C$3,"_",$C$2-SUM($M$11:M252))</f>
        <v>450690.5457084676</v>
      </c>
    </row>
    <row r="253" spans="1:14" ht="12.75">
      <c r="A253" s="18">
        <f t="shared" si="35"/>
        <v>243</v>
      </c>
      <c r="B253" s="20">
        <f t="shared" si="28"/>
        <v>46661</v>
      </c>
      <c r="C253" s="21">
        <f>IF(A253&gt;$C$3,"_",_xlfn.IFERROR(VLOOKUP(B253,BAZA_LIBOR_WIBOR_KURS!$C$2:$F$145,2,FALSE),C252))</f>
        <v>-0.00732</v>
      </c>
      <c r="D253" s="21">
        <f t="shared" si="29"/>
        <v>0.02</v>
      </c>
      <c r="E253" s="28">
        <f t="shared" si="30"/>
        <v>53.701428218642626</v>
      </c>
      <c r="F253" s="28">
        <f t="shared" si="31"/>
        <v>404.62536762464134</v>
      </c>
      <c r="G253" s="31">
        <f>IF(A253&gt;$C$3,"_",$C$8-SUM($F$11:F253))</f>
        <v>50416.915533298976</v>
      </c>
      <c r="H253" s="22">
        <f>IF(A253&gt;$C$3,"_",_xlfn.IFERROR(VLOOKUP(B253,BAZA_LIBOR_WIBOR_KURS!$C$2:$F$145,4,FALSE),H252))</f>
        <v>3.914</v>
      </c>
      <c r="I253" s="21">
        <f>IF(A253&gt;$C$3,"_",_xlfn.IFERROR(VLOOKUP(B253,BAZA_LIBOR_WIBOR_KURS!$C$2:$F$145,3,FALSE),I252))</f>
        <v>0.0173</v>
      </c>
      <c r="J253" s="21">
        <f t="shared" si="32"/>
        <v>0.02</v>
      </c>
      <c r="K253" s="29">
        <f t="shared" si="27"/>
        <v>0</v>
      </c>
      <c r="L253" s="22">
        <f t="shared" si="33"/>
        <v>1400.9</v>
      </c>
      <c r="M253" s="22">
        <f t="shared" si="34"/>
        <v>-1400.9</v>
      </c>
      <c r="N253" s="32">
        <f>IF(A253&gt;$C$3,"_",$C$2-SUM($M$11:M253))</f>
        <v>452091.4457084676</v>
      </c>
    </row>
    <row r="254" spans="1:14" ht="12.75">
      <c r="A254" s="18">
        <f t="shared" si="35"/>
        <v>244</v>
      </c>
      <c r="B254" s="20">
        <f t="shared" si="28"/>
        <v>46692</v>
      </c>
      <c r="C254" s="21">
        <f>IF(A254&gt;$C$3,"_",_xlfn.IFERROR(VLOOKUP(B254,BAZA_LIBOR_WIBOR_KURS!$C$2:$F$145,2,FALSE),C253))</f>
        <v>-0.00732</v>
      </c>
      <c r="D254" s="21">
        <f t="shared" si="29"/>
        <v>0.02</v>
      </c>
      <c r="E254" s="28">
        <f t="shared" si="30"/>
        <v>53.27387408018592</v>
      </c>
      <c r="F254" s="28">
        <f t="shared" si="31"/>
        <v>405.05292176309814</v>
      </c>
      <c r="G254" s="31">
        <f>IF(A254&gt;$C$3,"_",$C$8-SUM($F$11:F254))</f>
        <v>50011.86261153588</v>
      </c>
      <c r="H254" s="22">
        <f>IF(A254&gt;$C$3,"_",_xlfn.IFERROR(VLOOKUP(B254,BAZA_LIBOR_WIBOR_KURS!$C$2:$F$145,4,FALSE),H253))</f>
        <v>3.914</v>
      </c>
      <c r="I254" s="21">
        <f>IF(A254&gt;$C$3,"_",_xlfn.IFERROR(VLOOKUP(B254,BAZA_LIBOR_WIBOR_KURS!$C$2:$F$145,3,FALSE),I253))</f>
        <v>0.0173</v>
      </c>
      <c r="J254" s="21">
        <f t="shared" si="32"/>
        <v>0.02</v>
      </c>
      <c r="K254" s="29">
        <f t="shared" si="27"/>
        <v>0</v>
      </c>
      <c r="L254" s="22">
        <f t="shared" si="33"/>
        <v>1405.25</v>
      </c>
      <c r="M254" s="22">
        <f t="shared" si="34"/>
        <v>-1405.25</v>
      </c>
      <c r="N254" s="32">
        <f>IF(A254&gt;$C$3,"_",$C$2-SUM($M$11:M254))</f>
        <v>453496.6957084676</v>
      </c>
    </row>
    <row r="255" spans="1:14" ht="12.75">
      <c r="A255" s="18">
        <f t="shared" si="35"/>
        <v>245</v>
      </c>
      <c r="B255" s="20">
        <f t="shared" si="28"/>
        <v>46722</v>
      </c>
      <c r="C255" s="21">
        <f>IF(A255&gt;$C$3,"_",_xlfn.IFERROR(VLOOKUP(B255,BAZA_LIBOR_WIBOR_KURS!$C$2:$F$145,2,FALSE),C254))</f>
        <v>-0.00732</v>
      </c>
      <c r="D255" s="21">
        <f t="shared" si="29"/>
        <v>0.02</v>
      </c>
      <c r="E255" s="28">
        <f t="shared" si="30"/>
        <v>52.845868159522915</v>
      </c>
      <c r="F255" s="28">
        <f t="shared" si="31"/>
        <v>405.4809276837611</v>
      </c>
      <c r="G255" s="31">
        <f>IF(A255&gt;$C$3,"_",$C$8-SUM($F$11:F255))</f>
        <v>49606.381683852116</v>
      </c>
      <c r="H255" s="22">
        <f>IF(A255&gt;$C$3,"_",_xlfn.IFERROR(VLOOKUP(B255,BAZA_LIBOR_WIBOR_KURS!$C$2:$F$145,4,FALSE),H254))</f>
        <v>3.914</v>
      </c>
      <c r="I255" s="21">
        <f>IF(A255&gt;$C$3,"_",_xlfn.IFERROR(VLOOKUP(B255,BAZA_LIBOR_WIBOR_KURS!$C$2:$F$145,3,FALSE),I254))</f>
        <v>0.0173</v>
      </c>
      <c r="J255" s="21">
        <f t="shared" si="32"/>
        <v>0.02</v>
      </c>
      <c r="K255" s="29">
        <f t="shared" si="27"/>
        <v>0</v>
      </c>
      <c r="L255" s="22">
        <f t="shared" si="33"/>
        <v>1409.62</v>
      </c>
      <c r="M255" s="22">
        <f t="shared" si="34"/>
        <v>-1409.62</v>
      </c>
      <c r="N255" s="32">
        <f>IF(A255&gt;$C$3,"_",$C$2-SUM($M$11:M255))</f>
        <v>454906.3157084676</v>
      </c>
    </row>
    <row r="256" spans="1:14" ht="12.75">
      <c r="A256" s="18">
        <f t="shared" si="35"/>
        <v>246</v>
      </c>
      <c r="B256" s="20">
        <f t="shared" si="28"/>
        <v>46753</v>
      </c>
      <c r="C256" s="21">
        <f>IF(A256&gt;$C$3,"_",_xlfn.IFERROR(VLOOKUP(B256,BAZA_LIBOR_WIBOR_KURS!$C$2:$F$145,2,FALSE),C255))</f>
        <v>-0.00732</v>
      </c>
      <c r="D256" s="21">
        <f t="shared" si="29"/>
        <v>0.02</v>
      </c>
      <c r="E256" s="28">
        <f t="shared" si="30"/>
        <v>52.4174099792704</v>
      </c>
      <c r="F256" s="28">
        <f t="shared" si="31"/>
        <v>405.9093858640136</v>
      </c>
      <c r="G256" s="31">
        <f>IF(A256&gt;$C$3,"_",$C$8-SUM($F$11:F256))</f>
        <v>49200.472297988104</v>
      </c>
      <c r="H256" s="22">
        <f>IF(A256&gt;$C$3,"_",_xlfn.IFERROR(VLOOKUP(B256,BAZA_LIBOR_WIBOR_KURS!$C$2:$F$145,4,FALSE),H255))</f>
        <v>3.914</v>
      </c>
      <c r="I256" s="21">
        <f>IF(A256&gt;$C$3,"_",_xlfn.IFERROR(VLOOKUP(B256,BAZA_LIBOR_WIBOR_KURS!$C$2:$F$145,3,FALSE),I255))</f>
        <v>0.0173</v>
      </c>
      <c r="J256" s="21">
        <f t="shared" si="32"/>
        <v>0.02</v>
      </c>
      <c r="K256" s="29">
        <f t="shared" si="27"/>
        <v>0</v>
      </c>
      <c r="L256" s="22">
        <f t="shared" si="33"/>
        <v>1414</v>
      </c>
      <c r="M256" s="22">
        <f t="shared" si="34"/>
        <v>-1414</v>
      </c>
      <c r="N256" s="32">
        <f>IF(A256&gt;$C$3,"_",$C$2-SUM($M$11:M256))</f>
        <v>456320.3157084676</v>
      </c>
    </row>
    <row r="257" spans="1:14" ht="12.75">
      <c r="A257" s="18">
        <f t="shared" si="35"/>
        <v>247</v>
      </c>
      <c r="B257" s="20">
        <f t="shared" si="28"/>
        <v>46784</v>
      </c>
      <c r="C257" s="21">
        <f>IF(A257&gt;$C$3,"_",_xlfn.IFERROR(VLOOKUP(B257,BAZA_LIBOR_WIBOR_KURS!$C$2:$F$145,2,FALSE),C256))</f>
        <v>-0.00732</v>
      </c>
      <c r="D257" s="21">
        <f t="shared" si="29"/>
        <v>0.02</v>
      </c>
      <c r="E257" s="28">
        <f t="shared" si="30"/>
        <v>51.988499061540765</v>
      </c>
      <c r="F257" s="28">
        <f t="shared" si="31"/>
        <v>406.33829678174334</v>
      </c>
      <c r="G257" s="31">
        <f>IF(A257&gt;$C$3,"_",$C$8-SUM($F$11:F257))</f>
        <v>48794.13400120636</v>
      </c>
      <c r="H257" s="22">
        <f>IF(A257&gt;$C$3,"_",_xlfn.IFERROR(VLOOKUP(B257,BAZA_LIBOR_WIBOR_KURS!$C$2:$F$145,4,FALSE),H256))</f>
        <v>3.914</v>
      </c>
      <c r="I257" s="21">
        <f>IF(A257&gt;$C$3,"_",_xlfn.IFERROR(VLOOKUP(B257,BAZA_LIBOR_WIBOR_KURS!$C$2:$F$145,3,FALSE),I256))</f>
        <v>0.0173</v>
      </c>
      <c r="J257" s="21">
        <f t="shared" si="32"/>
        <v>0.02</v>
      </c>
      <c r="K257" s="29">
        <f t="shared" si="27"/>
        <v>0</v>
      </c>
      <c r="L257" s="22">
        <f t="shared" si="33"/>
        <v>1418.4</v>
      </c>
      <c r="M257" s="22">
        <f t="shared" si="34"/>
        <v>-1418.4</v>
      </c>
      <c r="N257" s="32">
        <f>IF(A257&gt;$C$3,"_",$C$2-SUM($M$11:M257))</f>
        <v>457738.71570846764</v>
      </c>
    </row>
    <row r="258" spans="1:14" ht="12.75">
      <c r="A258" s="18">
        <f t="shared" si="35"/>
        <v>248</v>
      </c>
      <c r="B258" s="20">
        <f t="shared" si="28"/>
        <v>46813</v>
      </c>
      <c r="C258" s="21">
        <f>IF(A258&gt;$C$3,"_",_xlfn.IFERROR(VLOOKUP(B258,BAZA_LIBOR_WIBOR_KURS!$C$2:$F$145,2,FALSE),C257))</f>
        <v>-0.00732</v>
      </c>
      <c r="D258" s="21">
        <f t="shared" si="29"/>
        <v>0.02</v>
      </c>
      <c r="E258" s="28">
        <f t="shared" si="30"/>
        <v>51.559134927941386</v>
      </c>
      <c r="F258" s="28">
        <f t="shared" si="31"/>
        <v>406.7676609153427</v>
      </c>
      <c r="G258" s="31">
        <f>IF(A258&gt;$C$3,"_",$C$8-SUM($F$11:F258))</f>
        <v>48387.36634029102</v>
      </c>
      <c r="H258" s="22">
        <f>IF(A258&gt;$C$3,"_",_xlfn.IFERROR(VLOOKUP(B258,BAZA_LIBOR_WIBOR_KURS!$C$2:$F$145,4,FALSE),H257))</f>
        <v>3.914</v>
      </c>
      <c r="I258" s="21">
        <f>IF(A258&gt;$C$3,"_",_xlfn.IFERROR(VLOOKUP(B258,BAZA_LIBOR_WIBOR_KURS!$C$2:$F$145,3,FALSE),I257))</f>
        <v>0.0173</v>
      </c>
      <c r="J258" s="21">
        <f t="shared" si="32"/>
        <v>0.02</v>
      </c>
      <c r="K258" s="29">
        <f t="shared" si="27"/>
        <v>0</v>
      </c>
      <c r="L258" s="22">
        <f t="shared" si="33"/>
        <v>1422.8</v>
      </c>
      <c r="M258" s="22">
        <f t="shared" si="34"/>
        <v>-1422.8</v>
      </c>
      <c r="N258" s="32">
        <f>IF(A258&gt;$C$3,"_",$C$2-SUM($M$11:M258))</f>
        <v>459161.5157084676</v>
      </c>
    </row>
    <row r="259" spans="1:14" ht="12.75">
      <c r="A259" s="18">
        <f t="shared" si="35"/>
        <v>249</v>
      </c>
      <c r="B259" s="20">
        <f t="shared" si="28"/>
        <v>46844</v>
      </c>
      <c r="C259" s="21">
        <f>IF(A259&gt;$C$3,"_",_xlfn.IFERROR(VLOOKUP(B259,BAZA_LIBOR_WIBOR_KURS!$C$2:$F$145,2,FALSE),C258))</f>
        <v>-0.00732</v>
      </c>
      <c r="D259" s="21">
        <f t="shared" si="29"/>
        <v>0.02</v>
      </c>
      <c r="E259" s="28">
        <f t="shared" si="30"/>
        <v>51.12931709957417</v>
      </c>
      <c r="F259" s="28">
        <f t="shared" si="31"/>
        <v>407.19747874370984</v>
      </c>
      <c r="G259" s="31">
        <f>IF(A259&gt;$C$3,"_",$C$8-SUM($F$11:F259))</f>
        <v>47980.16886154731</v>
      </c>
      <c r="H259" s="22">
        <f>IF(A259&gt;$C$3,"_",_xlfn.IFERROR(VLOOKUP(B259,BAZA_LIBOR_WIBOR_KURS!$C$2:$F$145,4,FALSE),H258))</f>
        <v>3.914</v>
      </c>
      <c r="I259" s="21">
        <f>IF(A259&gt;$C$3,"_",_xlfn.IFERROR(VLOOKUP(B259,BAZA_LIBOR_WIBOR_KURS!$C$2:$F$145,3,FALSE),I258))</f>
        <v>0.0173</v>
      </c>
      <c r="J259" s="21">
        <f t="shared" si="32"/>
        <v>0.02</v>
      </c>
      <c r="K259" s="29">
        <f t="shared" si="27"/>
        <v>0</v>
      </c>
      <c r="L259" s="22">
        <f t="shared" si="33"/>
        <v>1427.23</v>
      </c>
      <c r="M259" s="22">
        <f t="shared" si="34"/>
        <v>-1427.23</v>
      </c>
      <c r="N259" s="32">
        <f>IF(A259&gt;$C$3,"_",$C$2-SUM($M$11:M259))</f>
        <v>460588.7457084676</v>
      </c>
    </row>
    <row r="260" spans="1:14" ht="12.75">
      <c r="A260" s="18">
        <f t="shared" si="35"/>
        <v>250</v>
      </c>
      <c r="B260" s="20">
        <f t="shared" si="28"/>
        <v>46874</v>
      </c>
      <c r="C260" s="21">
        <f>IF(A260&gt;$C$3,"_",_xlfn.IFERROR(VLOOKUP(B260,BAZA_LIBOR_WIBOR_KURS!$C$2:$F$145,2,FALSE),C259))</f>
        <v>-0.00732</v>
      </c>
      <c r="D260" s="21">
        <f t="shared" si="29"/>
        <v>0.02</v>
      </c>
      <c r="E260" s="28">
        <f t="shared" si="30"/>
        <v>50.69904509703499</v>
      </c>
      <c r="F260" s="28">
        <f t="shared" si="31"/>
        <v>407.627750746249</v>
      </c>
      <c r="G260" s="31">
        <f>IF(A260&gt;$C$3,"_",$C$8-SUM($F$11:F260))</f>
        <v>47572.54111080106</v>
      </c>
      <c r="H260" s="22">
        <f>IF(A260&gt;$C$3,"_",_xlfn.IFERROR(VLOOKUP(B260,BAZA_LIBOR_WIBOR_KURS!$C$2:$F$145,4,FALSE),H259))</f>
        <v>3.914</v>
      </c>
      <c r="I260" s="21">
        <f>IF(A260&gt;$C$3,"_",_xlfn.IFERROR(VLOOKUP(B260,BAZA_LIBOR_WIBOR_KURS!$C$2:$F$145,3,FALSE),I259))</f>
        <v>0.0173</v>
      </c>
      <c r="J260" s="21">
        <f t="shared" si="32"/>
        <v>0.02</v>
      </c>
      <c r="K260" s="29">
        <f t="shared" si="27"/>
        <v>0</v>
      </c>
      <c r="L260" s="22">
        <f t="shared" si="33"/>
        <v>1431.66</v>
      </c>
      <c r="M260" s="22">
        <f t="shared" si="34"/>
        <v>-1431.66</v>
      </c>
      <c r="N260" s="32">
        <f>IF(A260&gt;$C$3,"_",$C$2-SUM($M$11:M260))</f>
        <v>462020.4057084676</v>
      </c>
    </row>
    <row r="261" spans="1:14" ht="12.75">
      <c r="A261" s="18">
        <f t="shared" si="35"/>
        <v>251</v>
      </c>
      <c r="B261" s="20">
        <f t="shared" si="28"/>
        <v>46905</v>
      </c>
      <c r="C261" s="21">
        <f>IF(A261&gt;$C$3,"_",_xlfn.IFERROR(VLOOKUP(B261,BAZA_LIBOR_WIBOR_KURS!$C$2:$F$145,2,FALSE),C260))</f>
        <v>-0.00732</v>
      </c>
      <c r="D261" s="21">
        <f t="shared" si="29"/>
        <v>0.02</v>
      </c>
      <c r="E261" s="28">
        <f t="shared" si="30"/>
        <v>50.26831844041312</v>
      </c>
      <c r="F261" s="28">
        <f t="shared" si="31"/>
        <v>408.05847740287095</v>
      </c>
      <c r="G261" s="31">
        <f>IF(A261&gt;$C$3,"_",$C$8-SUM($F$11:F261))</f>
        <v>47164.48263339819</v>
      </c>
      <c r="H261" s="22">
        <f>IF(A261&gt;$C$3,"_",_xlfn.IFERROR(VLOOKUP(B261,BAZA_LIBOR_WIBOR_KURS!$C$2:$F$145,4,FALSE),H260))</f>
        <v>3.914</v>
      </c>
      <c r="I261" s="21">
        <f>IF(A261&gt;$C$3,"_",_xlfn.IFERROR(VLOOKUP(B261,BAZA_LIBOR_WIBOR_KURS!$C$2:$F$145,3,FALSE),I260))</f>
        <v>0.0173</v>
      </c>
      <c r="J261" s="21">
        <f t="shared" si="32"/>
        <v>0.02</v>
      </c>
      <c r="K261" s="29">
        <f t="shared" si="27"/>
        <v>0</v>
      </c>
      <c r="L261" s="22">
        <f t="shared" si="33"/>
        <v>1436.11</v>
      </c>
      <c r="M261" s="22">
        <f t="shared" si="34"/>
        <v>-1436.11</v>
      </c>
      <c r="N261" s="32">
        <f>IF(A261&gt;$C$3,"_",$C$2-SUM($M$11:M261))</f>
        <v>463456.5157084676</v>
      </c>
    </row>
    <row r="262" spans="1:14" ht="12.75">
      <c r="A262" s="18">
        <f t="shared" si="35"/>
        <v>252</v>
      </c>
      <c r="B262" s="20">
        <f t="shared" si="28"/>
        <v>46935</v>
      </c>
      <c r="C262" s="21">
        <f>IF(A262&gt;$C$3,"_",_xlfn.IFERROR(VLOOKUP(B262,BAZA_LIBOR_WIBOR_KURS!$C$2:$F$145,2,FALSE),C261))</f>
        <v>-0.00732</v>
      </c>
      <c r="D262" s="21">
        <f t="shared" si="29"/>
        <v>0.02</v>
      </c>
      <c r="E262" s="28">
        <f t="shared" si="30"/>
        <v>49.837136649290755</v>
      </c>
      <c r="F262" s="28">
        <f t="shared" si="31"/>
        <v>408.48965919399325</v>
      </c>
      <c r="G262" s="31">
        <f>IF(A262&gt;$C$3,"_",$C$8-SUM($F$11:F262))</f>
        <v>46755.9929742042</v>
      </c>
      <c r="H262" s="22">
        <f>IF(A262&gt;$C$3,"_",_xlfn.IFERROR(VLOOKUP(B262,BAZA_LIBOR_WIBOR_KURS!$C$2:$F$145,4,FALSE),H261))</f>
        <v>3.914</v>
      </c>
      <c r="I262" s="21">
        <f>IF(A262&gt;$C$3,"_",_xlfn.IFERROR(VLOOKUP(B262,BAZA_LIBOR_WIBOR_KURS!$C$2:$F$145,3,FALSE),I261))</f>
        <v>0.0173</v>
      </c>
      <c r="J262" s="21">
        <f t="shared" si="32"/>
        <v>0.02</v>
      </c>
      <c r="K262" s="29">
        <f t="shared" si="27"/>
        <v>0</v>
      </c>
      <c r="L262" s="22">
        <f t="shared" si="33"/>
        <v>1440.58</v>
      </c>
      <c r="M262" s="22">
        <f t="shared" si="34"/>
        <v>-1440.58</v>
      </c>
      <c r="N262" s="32">
        <f>IF(A262&gt;$C$3,"_",$C$2-SUM($M$11:M262))</f>
        <v>464897.0957084676</v>
      </c>
    </row>
    <row r="263" spans="1:14" ht="12.75">
      <c r="A263" s="18">
        <f t="shared" si="35"/>
        <v>253</v>
      </c>
      <c r="B263" s="20">
        <f t="shared" si="28"/>
        <v>46966</v>
      </c>
      <c r="C263" s="21">
        <f>IF(A263&gt;$C$3,"_",_xlfn.IFERROR(VLOOKUP(B263,BAZA_LIBOR_WIBOR_KURS!$C$2:$F$145,2,FALSE),C262))</f>
        <v>-0.00732</v>
      </c>
      <c r="D263" s="21">
        <f t="shared" si="29"/>
        <v>0.02</v>
      </c>
      <c r="E263" s="28">
        <f t="shared" si="30"/>
        <v>49.40549924274244</v>
      </c>
      <c r="F263" s="28">
        <f t="shared" si="31"/>
        <v>408.92129660054167</v>
      </c>
      <c r="G263" s="31">
        <f>IF(A263&gt;$C$3,"_",$C$8-SUM($F$11:F263))</f>
        <v>46347.07167760366</v>
      </c>
      <c r="H263" s="22">
        <f>IF(A263&gt;$C$3,"_",_xlfn.IFERROR(VLOOKUP(B263,BAZA_LIBOR_WIBOR_KURS!$C$2:$F$145,4,FALSE),H262))</f>
        <v>3.914</v>
      </c>
      <c r="I263" s="21">
        <f>IF(A263&gt;$C$3,"_",_xlfn.IFERROR(VLOOKUP(B263,BAZA_LIBOR_WIBOR_KURS!$C$2:$F$145,3,FALSE),I262))</f>
        <v>0.0173</v>
      </c>
      <c r="J263" s="21">
        <f t="shared" si="32"/>
        <v>0.02</v>
      </c>
      <c r="K263" s="29">
        <f t="shared" si="27"/>
        <v>0</v>
      </c>
      <c r="L263" s="22">
        <f t="shared" si="33"/>
        <v>1445.06</v>
      </c>
      <c r="M263" s="22">
        <f t="shared" si="34"/>
        <v>-1445.06</v>
      </c>
      <c r="N263" s="32">
        <f>IF(A263&gt;$C$3,"_",$C$2-SUM($M$11:M263))</f>
        <v>466342.1557084676</v>
      </c>
    </row>
    <row r="264" spans="1:14" ht="12.75">
      <c r="A264" s="18">
        <f t="shared" si="35"/>
        <v>254</v>
      </c>
      <c r="B264" s="20">
        <f t="shared" si="28"/>
        <v>46997</v>
      </c>
      <c r="C264" s="21">
        <f>IF(A264&gt;$C$3,"_",_xlfn.IFERROR(VLOOKUP(B264,BAZA_LIBOR_WIBOR_KURS!$C$2:$F$145,2,FALSE),C263))</f>
        <v>-0.00732</v>
      </c>
      <c r="D264" s="21">
        <f t="shared" si="29"/>
        <v>0.02</v>
      </c>
      <c r="E264" s="28">
        <f t="shared" si="30"/>
        <v>48.97340573933453</v>
      </c>
      <c r="F264" s="28">
        <f t="shared" si="31"/>
        <v>409.3533901039495</v>
      </c>
      <c r="G264" s="31">
        <f>IF(A264&gt;$C$3,"_",$C$8-SUM($F$11:F264))</f>
        <v>45937.71828749971</v>
      </c>
      <c r="H264" s="22">
        <f>IF(A264&gt;$C$3,"_",_xlfn.IFERROR(VLOOKUP(B264,BAZA_LIBOR_WIBOR_KURS!$C$2:$F$145,4,FALSE),H263))</f>
        <v>3.914</v>
      </c>
      <c r="I264" s="21">
        <f>IF(A264&gt;$C$3,"_",_xlfn.IFERROR(VLOOKUP(B264,BAZA_LIBOR_WIBOR_KURS!$C$2:$F$145,3,FALSE),I263))</f>
        <v>0.0173</v>
      </c>
      <c r="J264" s="21">
        <f t="shared" si="32"/>
        <v>0.02</v>
      </c>
      <c r="K264" s="29">
        <f t="shared" si="27"/>
        <v>0</v>
      </c>
      <c r="L264" s="22">
        <f t="shared" si="33"/>
        <v>1449.55</v>
      </c>
      <c r="M264" s="22">
        <f t="shared" si="34"/>
        <v>-1449.55</v>
      </c>
      <c r="N264" s="32">
        <f>IF(A264&gt;$C$3,"_",$C$2-SUM($M$11:M264))</f>
        <v>467791.7057084676</v>
      </c>
    </row>
    <row r="265" spans="1:14" ht="12.75">
      <c r="A265" s="18">
        <f t="shared" si="35"/>
        <v>255</v>
      </c>
      <c r="B265" s="20">
        <f t="shared" si="28"/>
        <v>47027</v>
      </c>
      <c r="C265" s="21">
        <f>IF(A265&gt;$C$3,"_",_xlfn.IFERROR(VLOOKUP(B265,BAZA_LIBOR_WIBOR_KURS!$C$2:$F$145,2,FALSE),C264))</f>
        <v>-0.00732</v>
      </c>
      <c r="D265" s="21">
        <f t="shared" si="29"/>
        <v>0.02</v>
      </c>
      <c r="E265" s="28">
        <f t="shared" si="30"/>
        <v>48.540855657124695</v>
      </c>
      <c r="F265" s="28">
        <f t="shared" si="31"/>
        <v>409.7859401861594</v>
      </c>
      <c r="G265" s="31">
        <f>IF(A265&gt;$C$3,"_",$C$8-SUM($F$11:F265))</f>
        <v>45527.932347313545</v>
      </c>
      <c r="H265" s="22">
        <f>IF(A265&gt;$C$3,"_",_xlfn.IFERROR(VLOOKUP(B265,BAZA_LIBOR_WIBOR_KURS!$C$2:$F$145,4,FALSE),H264))</f>
        <v>3.914</v>
      </c>
      <c r="I265" s="21">
        <f>IF(A265&gt;$C$3,"_",_xlfn.IFERROR(VLOOKUP(B265,BAZA_LIBOR_WIBOR_KURS!$C$2:$F$145,3,FALSE),I264))</f>
        <v>0.0173</v>
      </c>
      <c r="J265" s="21">
        <f t="shared" si="32"/>
        <v>0.02</v>
      </c>
      <c r="K265" s="29">
        <f t="shared" si="27"/>
        <v>0</v>
      </c>
      <c r="L265" s="22">
        <f t="shared" si="33"/>
        <v>1454.05</v>
      </c>
      <c r="M265" s="22">
        <f t="shared" si="34"/>
        <v>-1454.05</v>
      </c>
      <c r="N265" s="32">
        <f>IF(A265&gt;$C$3,"_",$C$2-SUM($M$11:M265))</f>
        <v>469245.75570846756</v>
      </c>
    </row>
    <row r="266" spans="1:14" ht="12.75">
      <c r="A266" s="18">
        <f t="shared" si="35"/>
        <v>256</v>
      </c>
      <c r="B266" s="20">
        <f t="shared" si="28"/>
        <v>47058</v>
      </c>
      <c r="C266" s="21">
        <f>IF(A266&gt;$C$3,"_",_xlfn.IFERROR(VLOOKUP(B266,BAZA_LIBOR_WIBOR_KURS!$C$2:$F$145,2,FALSE),C265))</f>
        <v>-0.00732</v>
      </c>
      <c r="D266" s="21">
        <f t="shared" si="29"/>
        <v>0.02</v>
      </c>
      <c r="E266" s="28">
        <f t="shared" si="30"/>
        <v>48.10784851366132</v>
      </c>
      <c r="F266" s="28">
        <f t="shared" si="31"/>
        <v>410.2189473296227</v>
      </c>
      <c r="G266" s="31">
        <f>IF(A266&gt;$C$3,"_",$C$8-SUM($F$11:F266))</f>
        <v>45117.71339998393</v>
      </c>
      <c r="H266" s="22">
        <f>IF(A266&gt;$C$3,"_",_xlfn.IFERROR(VLOOKUP(B266,BAZA_LIBOR_WIBOR_KURS!$C$2:$F$145,4,FALSE),H265))</f>
        <v>3.914</v>
      </c>
      <c r="I266" s="21">
        <f>IF(A266&gt;$C$3,"_",_xlfn.IFERROR(VLOOKUP(B266,BAZA_LIBOR_WIBOR_KURS!$C$2:$F$145,3,FALSE),I265))</f>
        <v>0.0173</v>
      </c>
      <c r="J266" s="21">
        <f t="shared" si="32"/>
        <v>0.02</v>
      </c>
      <c r="K266" s="29">
        <f t="shared" si="27"/>
        <v>0</v>
      </c>
      <c r="L266" s="22">
        <f t="shared" si="33"/>
        <v>1458.57</v>
      </c>
      <c r="M266" s="22">
        <f t="shared" si="34"/>
        <v>-1458.57</v>
      </c>
      <c r="N266" s="32">
        <f>IF(A266&gt;$C$3,"_",$C$2-SUM($M$11:M266))</f>
        <v>470704.3257084676</v>
      </c>
    </row>
    <row r="267" spans="1:14" ht="12.75">
      <c r="A267" s="18">
        <f t="shared" si="35"/>
        <v>257</v>
      </c>
      <c r="B267" s="20">
        <f t="shared" si="28"/>
        <v>47088</v>
      </c>
      <c r="C267" s="21">
        <f>IF(A267&gt;$C$3,"_",_xlfn.IFERROR(VLOOKUP(B267,BAZA_LIBOR_WIBOR_KURS!$C$2:$F$145,2,FALSE),C266))</f>
        <v>-0.00732</v>
      </c>
      <c r="D267" s="21">
        <f t="shared" si="29"/>
        <v>0.02</v>
      </c>
      <c r="E267" s="28">
        <f t="shared" si="30"/>
        <v>47.67438382598302</v>
      </c>
      <c r="F267" s="28">
        <f t="shared" si="31"/>
        <v>410.6524120173011</v>
      </c>
      <c r="G267" s="31">
        <f>IF(A267&gt;$C$3,"_",$C$8-SUM($F$11:F267))</f>
        <v>44707.06098796663</v>
      </c>
      <c r="H267" s="22">
        <f>IF(A267&gt;$C$3,"_",_xlfn.IFERROR(VLOOKUP(B267,BAZA_LIBOR_WIBOR_KURS!$C$2:$F$145,4,FALSE),H266))</f>
        <v>3.914</v>
      </c>
      <c r="I267" s="21">
        <f>IF(A267&gt;$C$3,"_",_xlfn.IFERROR(VLOOKUP(B267,BAZA_LIBOR_WIBOR_KURS!$C$2:$F$145,3,FALSE),I266))</f>
        <v>0.0173</v>
      </c>
      <c r="J267" s="21">
        <f t="shared" si="32"/>
        <v>0.02</v>
      </c>
      <c r="K267" s="29">
        <f aca="true" t="shared" si="36" ref="K267:K330">IF(A267&gt;$C$3,"_",IF(B267&gt;$F$4,0,H267*(E267+F267)))</f>
        <v>0</v>
      </c>
      <c r="L267" s="22">
        <f t="shared" si="33"/>
        <v>1463.11</v>
      </c>
      <c r="M267" s="22">
        <f t="shared" si="34"/>
        <v>-1463.11</v>
      </c>
      <c r="N267" s="32">
        <f>IF(A267&gt;$C$3,"_",$C$2-SUM($M$11:M267))</f>
        <v>472167.43570846756</v>
      </c>
    </row>
    <row r="268" spans="1:14" ht="12.75">
      <c r="A268" s="18">
        <f t="shared" si="35"/>
        <v>258</v>
      </c>
      <c r="B268" s="20">
        <f aca="true" t="shared" si="37" ref="B268:B331">IF(A268&gt;$C$3,"_",DATE(YEAR(B267),MONTH(B267)+1,1))</f>
        <v>47119</v>
      </c>
      <c r="C268" s="21">
        <f>IF(A268&gt;$C$3,"_",_xlfn.IFERROR(VLOOKUP(B268,BAZA_LIBOR_WIBOR_KURS!$C$2:$F$145,2,FALSE),C267))</f>
        <v>-0.00732</v>
      </c>
      <c r="D268" s="21">
        <f aca="true" t="shared" si="38" ref="D268:D331">IF(A268&gt;$C$3,"_",D267)</f>
        <v>0.02</v>
      </c>
      <c r="E268" s="28">
        <f aca="true" t="shared" si="39" ref="E268:E331">IF(A268&gt;$C$3,"_",IPMT((C268+D268)/12,1,$C$3-A267,-G267))</f>
        <v>47.24046111061807</v>
      </c>
      <c r="F268" s="28">
        <f aca="true" t="shared" si="40" ref="F268:F331">IF(A268&gt;$C$3,"_",PPMT((C268+D268)/12,1,$C$3-A267,-G267))</f>
        <v>411.086334732666</v>
      </c>
      <c r="G268" s="31">
        <f>IF(A268&gt;$C$3,"_",$C$8-SUM($F$11:F268))</f>
        <v>44295.97465323396</v>
      </c>
      <c r="H268" s="22">
        <f>IF(A268&gt;$C$3,"_",_xlfn.IFERROR(VLOOKUP(B268,BAZA_LIBOR_WIBOR_KURS!$C$2:$F$145,4,FALSE),H267))</f>
        <v>3.914</v>
      </c>
      <c r="I268" s="21">
        <f>IF(A268&gt;$C$3,"_",_xlfn.IFERROR(VLOOKUP(B268,BAZA_LIBOR_WIBOR_KURS!$C$2:$F$145,3,FALSE),I267))</f>
        <v>0.0173</v>
      </c>
      <c r="J268" s="21">
        <f aca="true" t="shared" si="41" ref="J268:J331">IF(A268&gt;$C$3,"_",J267)</f>
        <v>0.02</v>
      </c>
      <c r="K268" s="29">
        <f t="shared" si="36"/>
        <v>0</v>
      </c>
      <c r="L268" s="22">
        <f aca="true" t="shared" si="42" ref="L268:L331">IF(A268&gt;$C$3,"_",IF(N267&lt;0,0,ROUND(N267*(I268+J268)/12,2)))</f>
        <v>1467.65</v>
      </c>
      <c r="M268" s="22">
        <f aca="true" t="shared" si="43" ref="M268:M331">_xlfn.IFERROR(K268-L268,"_")</f>
        <v>-1467.65</v>
      </c>
      <c r="N268" s="32">
        <f>IF(A268&gt;$C$3,"_",$C$2-SUM($M$11:M268))</f>
        <v>473635.0857084675</v>
      </c>
    </row>
    <row r="269" spans="1:14" ht="12.75">
      <c r="A269" s="18">
        <f aca="true" t="shared" si="44" ref="A269:A332">A268+1</f>
        <v>259</v>
      </c>
      <c r="B269" s="20">
        <f t="shared" si="37"/>
        <v>47150</v>
      </c>
      <c r="C269" s="21">
        <f>IF(A269&gt;$C$3,"_",_xlfn.IFERROR(VLOOKUP(B269,BAZA_LIBOR_WIBOR_KURS!$C$2:$F$145,2,FALSE),C268))</f>
        <v>-0.00732</v>
      </c>
      <c r="D269" s="21">
        <f t="shared" si="38"/>
        <v>0.02</v>
      </c>
      <c r="E269" s="28">
        <f t="shared" si="39"/>
        <v>46.80607988358389</v>
      </c>
      <c r="F269" s="28">
        <f t="shared" si="40"/>
        <v>411.5207159597003</v>
      </c>
      <c r="G269" s="31">
        <f>IF(A269&gt;$C$3,"_",$C$8-SUM($F$11:F269))</f>
        <v>43884.45393727426</v>
      </c>
      <c r="H269" s="22">
        <f>IF(A269&gt;$C$3,"_",_xlfn.IFERROR(VLOOKUP(B269,BAZA_LIBOR_WIBOR_KURS!$C$2:$F$145,4,FALSE),H268))</f>
        <v>3.914</v>
      </c>
      <c r="I269" s="21">
        <f>IF(A269&gt;$C$3,"_",_xlfn.IFERROR(VLOOKUP(B269,BAZA_LIBOR_WIBOR_KURS!$C$2:$F$145,3,FALSE),I268))</f>
        <v>0.0173</v>
      </c>
      <c r="J269" s="21">
        <f t="shared" si="41"/>
        <v>0.02</v>
      </c>
      <c r="K269" s="29">
        <f t="shared" si="36"/>
        <v>0</v>
      </c>
      <c r="L269" s="22">
        <f t="shared" si="42"/>
        <v>1472.22</v>
      </c>
      <c r="M269" s="22">
        <f t="shared" si="43"/>
        <v>-1472.22</v>
      </c>
      <c r="N269" s="32">
        <f>IF(A269&gt;$C$3,"_",$C$2-SUM($M$11:M269))</f>
        <v>475107.30570846755</v>
      </c>
    </row>
    <row r="270" spans="1:14" ht="12.75">
      <c r="A270" s="18">
        <f t="shared" si="44"/>
        <v>260</v>
      </c>
      <c r="B270" s="20">
        <f t="shared" si="37"/>
        <v>47178</v>
      </c>
      <c r="C270" s="21">
        <f>IF(A270&gt;$C$3,"_",_xlfn.IFERROR(VLOOKUP(B270,BAZA_LIBOR_WIBOR_KURS!$C$2:$F$145,2,FALSE),C269))</f>
        <v>-0.00732</v>
      </c>
      <c r="D270" s="21">
        <f t="shared" si="38"/>
        <v>0.02</v>
      </c>
      <c r="E270" s="28">
        <f t="shared" si="39"/>
        <v>46.371239660386465</v>
      </c>
      <c r="F270" s="28">
        <f t="shared" si="40"/>
        <v>411.95555618289757</v>
      </c>
      <c r="G270" s="31">
        <f>IF(A270&gt;$C$3,"_",$C$8-SUM($F$11:F270))</f>
        <v>43472.498381091355</v>
      </c>
      <c r="H270" s="22">
        <f>IF(A270&gt;$C$3,"_",_xlfn.IFERROR(VLOOKUP(B270,BAZA_LIBOR_WIBOR_KURS!$C$2:$F$145,4,FALSE),H269))</f>
        <v>3.914</v>
      </c>
      <c r="I270" s="21">
        <f>IF(A270&gt;$C$3,"_",_xlfn.IFERROR(VLOOKUP(B270,BAZA_LIBOR_WIBOR_KURS!$C$2:$F$145,3,FALSE),I269))</f>
        <v>0.0173</v>
      </c>
      <c r="J270" s="21">
        <f t="shared" si="41"/>
        <v>0.02</v>
      </c>
      <c r="K270" s="29">
        <f t="shared" si="36"/>
        <v>0</v>
      </c>
      <c r="L270" s="22">
        <f t="shared" si="42"/>
        <v>1476.79</v>
      </c>
      <c r="M270" s="22">
        <f t="shared" si="43"/>
        <v>-1476.79</v>
      </c>
      <c r="N270" s="32">
        <f>IF(A270&gt;$C$3,"_",$C$2-SUM($M$11:M270))</f>
        <v>476584.09570846753</v>
      </c>
    </row>
    <row r="271" spans="1:14" ht="12.75">
      <c r="A271" s="18">
        <f t="shared" si="44"/>
        <v>261</v>
      </c>
      <c r="B271" s="20">
        <f t="shared" si="37"/>
        <v>47209</v>
      </c>
      <c r="C271" s="21">
        <f>IF(A271&gt;$C$3,"_",_xlfn.IFERROR(VLOOKUP(B271,BAZA_LIBOR_WIBOR_KURS!$C$2:$F$145,2,FALSE),C270))</f>
        <v>-0.00732</v>
      </c>
      <c r="D271" s="21">
        <f t="shared" si="38"/>
        <v>0.02</v>
      </c>
      <c r="E271" s="28">
        <f t="shared" si="39"/>
        <v>45.935939956019865</v>
      </c>
      <c r="F271" s="28">
        <f t="shared" si="40"/>
        <v>412.39085588726414</v>
      </c>
      <c r="G271" s="31">
        <f>IF(A271&gt;$C$3,"_",$C$8-SUM($F$11:F271))</f>
        <v>43060.10752520409</v>
      </c>
      <c r="H271" s="22">
        <f>IF(A271&gt;$C$3,"_",_xlfn.IFERROR(VLOOKUP(B271,BAZA_LIBOR_WIBOR_KURS!$C$2:$F$145,4,FALSE),H270))</f>
        <v>3.914</v>
      </c>
      <c r="I271" s="21">
        <f>IF(A271&gt;$C$3,"_",_xlfn.IFERROR(VLOOKUP(B271,BAZA_LIBOR_WIBOR_KURS!$C$2:$F$145,3,FALSE),I270))</f>
        <v>0.0173</v>
      </c>
      <c r="J271" s="21">
        <f t="shared" si="41"/>
        <v>0.02</v>
      </c>
      <c r="K271" s="29">
        <f t="shared" si="36"/>
        <v>0</v>
      </c>
      <c r="L271" s="22">
        <f t="shared" si="42"/>
        <v>1481.38</v>
      </c>
      <c r="M271" s="22">
        <f t="shared" si="43"/>
        <v>-1481.38</v>
      </c>
      <c r="N271" s="32">
        <f>IF(A271&gt;$C$3,"_",$C$2-SUM($M$11:M271))</f>
        <v>478065.47570846754</v>
      </c>
    </row>
    <row r="272" spans="1:14" ht="12.75">
      <c r="A272" s="18">
        <f t="shared" si="44"/>
        <v>262</v>
      </c>
      <c r="B272" s="20">
        <f t="shared" si="37"/>
        <v>47239</v>
      </c>
      <c r="C272" s="21">
        <f>IF(A272&gt;$C$3,"_",_xlfn.IFERROR(VLOOKUP(B272,BAZA_LIBOR_WIBOR_KURS!$C$2:$F$145,2,FALSE),C271))</f>
        <v>-0.00732</v>
      </c>
      <c r="D272" s="21">
        <f t="shared" si="38"/>
        <v>0.02</v>
      </c>
      <c r="E272" s="28">
        <f t="shared" si="39"/>
        <v>45.50018028496566</v>
      </c>
      <c r="F272" s="28">
        <f t="shared" si="40"/>
        <v>412.82661555831834</v>
      </c>
      <c r="G272" s="31">
        <f>IF(A272&gt;$C$3,"_",$C$8-SUM($F$11:F272))</f>
        <v>42647.28090964578</v>
      </c>
      <c r="H272" s="22">
        <f>IF(A272&gt;$C$3,"_",_xlfn.IFERROR(VLOOKUP(B272,BAZA_LIBOR_WIBOR_KURS!$C$2:$F$145,4,FALSE),H271))</f>
        <v>3.914</v>
      </c>
      <c r="I272" s="21">
        <f>IF(A272&gt;$C$3,"_",_xlfn.IFERROR(VLOOKUP(B272,BAZA_LIBOR_WIBOR_KURS!$C$2:$F$145,3,FALSE),I271))</f>
        <v>0.0173</v>
      </c>
      <c r="J272" s="21">
        <f t="shared" si="41"/>
        <v>0.02</v>
      </c>
      <c r="K272" s="29">
        <f t="shared" si="36"/>
        <v>0</v>
      </c>
      <c r="L272" s="22">
        <f t="shared" si="42"/>
        <v>1485.99</v>
      </c>
      <c r="M272" s="22">
        <f t="shared" si="43"/>
        <v>-1485.99</v>
      </c>
      <c r="N272" s="32">
        <f>IF(A272&gt;$C$3,"_",$C$2-SUM($M$11:M272))</f>
        <v>479551.4657084675</v>
      </c>
    </row>
    <row r="273" spans="1:14" ht="12.75">
      <c r="A273" s="18">
        <f t="shared" si="44"/>
        <v>263</v>
      </c>
      <c r="B273" s="20">
        <f t="shared" si="37"/>
        <v>47270</v>
      </c>
      <c r="C273" s="21">
        <f>IF(A273&gt;$C$3,"_",_xlfn.IFERROR(VLOOKUP(B273,BAZA_LIBOR_WIBOR_KURS!$C$2:$F$145,2,FALSE),C272))</f>
        <v>-0.00732</v>
      </c>
      <c r="D273" s="21">
        <f t="shared" si="38"/>
        <v>0.02</v>
      </c>
      <c r="E273" s="28">
        <f t="shared" si="39"/>
        <v>45.06396016119238</v>
      </c>
      <c r="F273" s="28">
        <f t="shared" si="40"/>
        <v>413.2628356820917</v>
      </c>
      <c r="G273" s="31">
        <f>IF(A273&gt;$C$3,"_",$C$8-SUM($F$11:F273))</f>
        <v>42234.018073963685</v>
      </c>
      <c r="H273" s="22">
        <f>IF(A273&gt;$C$3,"_",_xlfn.IFERROR(VLOOKUP(B273,BAZA_LIBOR_WIBOR_KURS!$C$2:$F$145,4,FALSE),H272))</f>
        <v>3.914</v>
      </c>
      <c r="I273" s="21">
        <f>IF(A273&gt;$C$3,"_",_xlfn.IFERROR(VLOOKUP(B273,BAZA_LIBOR_WIBOR_KURS!$C$2:$F$145,3,FALSE),I272))</f>
        <v>0.0173</v>
      </c>
      <c r="J273" s="21">
        <f t="shared" si="41"/>
        <v>0.02</v>
      </c>
      <c r="K273" s="29">
        <f t="shared" si="36"/>
        <v>0</v>
      </c>
      <c r="L273" s="22">
        <f t="shared" si="42"/>
        <v>1490.61</v>
      </c>
      <c r="M273" s="22">
        <f t="shared" si="43"/>
        <v>-1490.61</v>
      </c>
      <c r="N273" s="32">
        <f>IF(A273&gt;$C$3,"_",$C$2-SUM($M$11:M273))</f>
        <v>481042.0757084675</v>
      </c>
    </row>
    <row r="274" spans="1:14" ht="12.75">
      <c r="A274" s="18">
        <f t="shared" si="44"/>
        <v>264</v>
      </c>
      <c r="B274" s="20">
        <f t="shared" si="37"/>
        <v>47300</v>
      </c>
      <c r="C274" s="21">
        <f>IF(A274&gt;$C$3,"_",_xlfn.IFERROR(VLOOKUP(B274,BAZA_LIBOR_WIBOR_KURS!$C$2:$F$145,2,FALSE),C273))</f>
        <v>-0.00732</v>
      </c>
      <c r="D274" s="21">
        <f t="shared" si="38"/>
        <v>0.02</v>
      </c>
      <c r="E274" s="28">
        <f t="shared" si="39"/>
        <v>44.627279098154965</v>
      </c>
      <c r="F274" s="28">
        <f t="shared" si="40"/>
        <v>413.6995167451291</v>
      </c>
      <c r="G274" s="31">
        <f>IF(A274&gt;$C$3,"_",$C$8-SUM($F$11:F274))</f>
        <v>41820.31855721856</v>
      </c>
      <c r="H274" s="22">
        <f>IF(A274&gt;$C$3,"_",_xlfn.IFERROR(VLOOKUP(B274,BAZA_LIBOR_WIBOR_KURS!$C$2:$F$145,4,FALSE),H273))</f>
        <v>3.914</v>
      </c>
      <c r="I274" s="21">
        <f>IF(A274&gt;$C$3,"_",_xlfn.IFERROR(VLOOKUP(B274,BAZA_LIBOR_WIBOR_KURS!$C$2:$F$145,3,FALSE),I273))</f>
        <v>0.0173</v>
      </c>
      <c r="J274" s="21">
        <f t="shared" si="41"/>
        <v>0.02</v>
      </c>
      <c r="K274" s="29">
        <f t="shared" si="36"/>
        <v>0</v>
      </c>
      <c r="L274" s="22">
        <f t="shared" si="42"/>
        <v>1495.24</v>
      </c>
      <c r="M274" s="22">
        <f t="shared" si="43"/>
        <v>-1495.24</v>
      </c>
      <c r="N274" s="32">
        <f>IF(A274&gt;$C$3,"_",$C$2-SUM($M$11:M274))</f>
        <v>482537.3157084675</v>
      </c>
    </row>
    <row r="275" spans="1:14" ht="12.75">
      <c r="A275" s="18">
        <f t="shared" si="44"/>
        <v>265</v>
      </c>
      <c r="B275" s="20">
        <f t="shared" si="37"/>
        <v>47331</v>
      </c>
      <c r="C275" s="21">
        <f>IF(A275&gt;$C$3,"_",_xlfn.IFERROR(VLOOKUP(B275,BAZA_LIBOR_WIBOR_KURS!$C$2:$F$145,2,FALSE),C274))</f>
        <v>-0.00732</v>
      </c>
      <c r="D275" s="21">
        <f t="shared" si="38"/>
        <v>0.02</v>
      </c>
      <c r="E275" s="28">
        <f t="shared" si="39"/>
        <v>44.19013660879428</v>
      </c>
      <c r="F275" s="28">
        <f t="shared" si="40"/>
        <v>414.1366592344898</v>
      </c>
      <c r="G275" s="31">
        <f>IF(A275&gt;$C$3,"_",$C$8-SUM($F$11:F275))</f>
        <v>41406.181897984075</v>
      </c>
      <c r="H275" s="22">
        <f>IF(A275&gt;$C$3,"_",_xlfn.IFERROR(VLOOKUP(B275,BAZA_LIBOR_WIBOR_KURS!$C$2:$F$145,4,FALSE),H274))</f>
        <v>3.914</v>
      </c>
      <c r="I275" s="21">
        <f>IF(A275&gt;$C$3,"_",_xlfn.IFERROR(VLOOKUP(B275,BAZA_LIBOR_WIBOR_KURS!$C$2:$F$145,3,FALSE),I274))</f>
        <v>0.0173</v>
      </c>
      <c r="J275" s="21">
        <f t="shared" si="41"/>
        <v>0.02</v>
      </c>
      <c r="K275" s="29">
        <f t="shared" si="36"/>
        <v>0</v>
      </c>
      <c r="L275" s="22">
        <f t="shared" si="42"/>
        <v>1499.89</v>
      </c>
      <c r="M275" s="22">
        <f t="shared" si="43"/>
        <v>-1499.89</v>
      </c>
      <c r="N275" s="32">
        <f>IF(A275&gt;$C$3,"_",$C$2-SUM($M$11:M275))</f>
        <v>484037.2057084675</v>
      </c>
    </row>
    <row r="276" spans="1:14" ht="12.75">
      <c r="A276" s="18">
        <f t="shared" si="44"/>
        <v>266</v>
      </c>
      <c r="B276" s="20">
        <f t="shared" si="37"/>
        <v>47362</v>
      </c>
      <c r="C276" s="21">
        <f>IF(A276&gt;$C$3,"_",_xlfn.IFERROR(VLOOKUP(B276,BAZA_LIBOR_WIBOR_KURS!$C$2:$F$145,2,FALSE),C275))</f>
        <v>-0.00732</v>
      </c>
      <c r="D276" s="21">
        <f t="shared" si="38"/>
        <v>0.02</v>
      </c>
      <c r="E276" s="28">
        <f t="shared" si="39"/>
        <v>43.75253220553651</v>
      </c>
      <c r="F276" s="28">
        <f t="shared" si="40"/>
        <v>414.5742636377476</v>
      </c>
      <c r="G276" s="31">
        <f>IF(A276&gt;$C$3,"_",$C$8-SUM($F$11:F276))</f>
        <v>40991.60763434632</v>
      </c>
      <c r="H276" s="22">
        <f>IF(A276&gt;$C$3,"_",_xlfn.IFERROR(VLOOKUP(B276,BAZA_LIBOR_WIBOR_KURS!$C$2:$F$145,4,FALSE),H275))</f>
        <v>3.914</v>
      </c>
      <c r="I276" s="21">
        <f>IF(A276&gt;$C$3,"_",_xlfn.IFERROR(VLOOKUP(B276,BAZA_LIBOR_WIBOR_KURS!$C$2:$F$145,3,FALSE),I275))</f>
        <v>0.0173</v>
      </c>
      <c r="J276" s="21">
        <f t="shared" si="41"/>
        <v>0.02</v>
      </c>
      <c r="K276" s="29">
        <f t="shared" si="36"/>
        <v>0</v>
      </c>
      <c r="L276" s="22">
        <f t="shared" si="42"/>
        <v>1504.55</v>
      </c>
      <c r="M276" s="22">
        <f t="shared" si="43"/>
        <v>-1504.55</v>
      </c>
      <c r="N276" s="32">
        <f>IF(A276&gt;$C$3,"_",$C$2-SUM($M$11:M276))</f>
        <v>485541.75570846756</v>
      </c>
    </row>
    <row r="277" spans="1:14" ht="12.75">
      <c r="A277" s="18">
        <f t="shared" si="44"/>
        <v>267</v>
      </c>
      <c r="B277" s="20">
        <f t="shared" si="37"/>
        <v>47392</v>
      </c>
      <c r="C277" s="21">
        <f>IF(A277&gt;$C$3,"_",_xlfn.IFERROR(VLOOKUP(B277,BAZA_LIBOR_WIBOR_KURS!$C$2:$F$145,2,FALSE),C276))</f>
        <v>-0.00732</v>
      </c>
      <c r="D277" s="21">
        <f t="shared" si="38"/>
        <v>0.02</v>
      </c>
      <c r="E277" s="28">
        <f t="shared" si="39"/>
        <v>43.31446540029261</v>
      </c>
      <c r="F277" s="28">
        <f t="shared" si="40"/>
        <v>415.01233044299147</v>
      </c>
      <c r="G277" s="31">
        <f>IF(A277&gt;$C$3,"_",$C$8-SUM($F$11:F277))</f>
        <v>40576.595303903334</v>
      </c>
      <c r="H277" s="22">
        <f>IF(A277&gt;$C$3,"_",_xlfn.IFERROR(VLOOKUP(B277,BAZA_LIBOR_WIBOR_KURS!$C$2:$F$145,4,FALSE),H276))</f>
        <v>3.914</v>
      </c>
      <c r="I277" s="21">
        <f>IF(A277&gt;$C$3,"_",_xlfn.IFERROR(VLOOKUP(B277,BAZA_LIBOR_WIBOR_KURS!$C$2:$F$145,3,FALSE),I276))</f>
        <v>0.0173</v>
      </c>
      <c r="J277" s="21">
        <f t="shared" si="41"/>
        <v>0.02</v>
      </c>
      <c r="K277" s="29">
        <f t="shared" si="36"/>
        <v>0</v>
      </c>
      <c r="L277" s="22">
        <f t="shared" si="42"/>
        <v>1509.23</v>
      </c>
      <c r="M277" s="22">
        <f t="shared" si="43"/>
        <v>-1509.23</v>
      </c>
      <c r="N277" s="32">
        <f>IF(A277&gt;$C$3,"_",$C$2-SUM($M$11:M277))</f>
        <v>487050.98570846755</v>
      </c>
    </row>
    <row r="278" spans="1:14" ht="12.75">
      <c r="A278" s="18">
        <f t="shared" si="44"/>
        <v>268</v>
      </c>
      <c r="B278" s="20">
        <f t="shared" si="37"/>
        <v>47423</v>
      </c>
      <c r="C278" s="21">
        <f>IF(A278&gt;$C$3,"_",_xlfn.IFERROR(VLOOKUP(B278,BAZA_LIBOR_WIBOR_KURS!$C$2:$F$145,2,FALSE),C277))</f>
        <v>-0.00732</v>
      </c>
      <c r="D278" s="21">
        <f t="shared" si="38"/>
        <v>0.02</v>
      </c>
      <c r="E278" s="28">
        <f t="shared" si="39"/>
        <v>42.87593570445786</v>
      </c>
      <c r="F278" s="28">
        <f t="shared" si="40"/>
        <v>415.4508601388263</v>
      </c>
      <c r="G278" s="31">
        <f>IF(A278&gt;$C$3,"_",$C$8-SUM($F$11:F278))</f>
        <v>40161.14444376451</v>
      </c>
      <c r="H278" s="22">
        <f>IF(A278&gt;$C$3,"_",_xlfn.IFERROR(VLOOKUP(B278,BAZA_LIBOR_WIBOR_KURS!$C$2:$F$145,4,FALSE),H277))</f>
        <v>3.914</v>
      </c>
      <c r="I278" s="21">
        <f>IF(A278&gt;$C$3,"_",_xlfn.IFERROR(VLOOKUP(B278,BAZA_LIBOR_WIBOR_KURS!$C$2:$F$145,3,FALSE),I277))</f>
        <v>0.0173</v>
      </c>
      <c r="J278" s="21">
        <f t="shared" si="41"/>
        <v>0.02</v>
      </c>
      <c r="K278" s="29">
        <f t="shared" si="36"/>
        <v>0</v>
      </c>
      <c r="L278" s="22">
        <f t="shared" si="42"/>
        <v>1513.92</v>
      </c>
      <c r="M278" s="22">
        <f t="shared" si="43"/>
        <v>-1513.92</v>
      </c>
      <c r="N278" s="32">
        <f>IF(A278&gt;$C$3,"_",$C$2-SUM($M$11:M278))</f>
        <v>488564.9057084676</v>
      </c>
    </row>
    <row r="279" spans="1:14" ht="12.75">
      <c r="A279" s="18">
        <f t="shared" si="44"/>
        <v>269</v>
      </c>
      <c r="B279" s="20">
        <f t="shared" si="37"/>
        <v>47453</v>
      </c>
      <c r="C279" s="21">
        <f>IF(A279&gt;$C$3,"_",_xlfn.IFERROR(VLOOKUP(B279,BAZA_LIBOR_WIBOR_KURS!$C$2:$F$145,2,FALSE),C278))</f>
        <v>-0.00732</v>
      </c>
      <c r="D279" s="21">
        <f t="shared" si="38"/>
        <v>0.02</v>
      </c>
      <c r="E279" s="28">
        <f t="shared" si="39"/>
        <v>42.43694262891117</v>
      </c>
      <c r="F279" s="28">
        <f t="shared" si="40"/>
        <v>415.8898532143729</v>
      </c>
      <c r="G279" s="31">
        <f>IF(A279&gt;$C$3,"_",$C$8-SUM($F$11:F279))</f>
        <v>39745.25459055013</v>
      </c>
      <c r="H279" s="22">
        <f>IF(A279&gt;$C$3,"_",_xlfn.IFERROR(VLOOKUP(B279,BAZA_LIBOR_WIBOR_KURS!$C$2:$F$145,4,FALSE),H278))</f>
        <v>3.914</v>
      </c>
      <c r="I279" s="21">
        <f>IF(A279&gt;$C$3,"_",_xlfn.IFERROR(VLOOKUP(B279,BAZA_LIBOR_WIBOR_KURS!$C$2:$F$145,3,FALSE),I278))</f>
        <v>0.0173</v>
      </c>
      <c r="J279" s="21">
        <f t="shared" si="41"/>
        <v>0.02</v>
      </c>
      <c r="K279" s="29">
        <f t="shared" si="36"/>
        <v>0</v>
      </c>
      <c r="L279" s="22">
        <f t="shared" si="42"/>
        <v>1518.62</v>
      </c>
      <c r="M279" s="22">
        <f t="shared" si="43"/>
        <v>-1518.62</v>
      </c>
      <c r="N279" s="32">
        <f>IF(A279&gt;$C$3,"_",$C$2-SUM($M$11:M279))</f>
        <v>490083.5257084676</v>
      </c>
    </row>
    <row r="280" spans="1:14" ht="12.75">
      <c r="A280" s="18">
        <f t="shared" si="44"/>
        <v>270</v>
      </c>
      <c r="B280" s="20">
        <f t="shared" si="37"/>
        <v>47484</v>
      </c>
      <c r="C280" s="21">
        <f>IF(A280&gt;$C$3,"_",_xlfn.IFERROR(VLOOKUP(B280,BAZA_LIBOR_WIBOR_KURS!$C$2:$F$145,2,FALSE),C279))</f>
        <v>-0.00732</v>
      </c>
      <c r="D280" s="21">
        <f t="shared" si="38"/>
        <v>0.02</v>
      </c>
      <c r="E280" s="28">
        <f t="shared" si="39"/>
        <v>41.99748568401464</v>
      </c>
      <c r="F280" s="28">
        <f t="shared" si="40"/>
        <v>416.3293101592695</v>
      </c>
      <c r="G280" s="31">
        <f>IF(A280&gt;$C$3,"_",$C$8-SUM($F$11:F280))</f>
        <v>39328.92528039086</v>
      </c>
      <c r="H280" s="22">
        <f>IF(A280&gt;$C$3,"_",_xlfn.IFERROR(VLOOKUP(B280,BAZA_LIBOR_WIBOR_KURS!$C$2:$F$145,4,FALSE),H279))</f>
        <v>3.914</v>
      </c>
      <c r="I280" s="21">
        <f>IF(A280&gt;$C$3,"_",_xlfn.IFERROR(VLOOKUP(B280,BAZA_LIBOR_WIBOR_KURS!$C$2:$F$145,3,FALSE),I279))</f>
        <v>0.0173</v>
      </c>
      <c r="J280" s="21">
        <f t="shared" si="41"/>
        <v>0.02</v>
      </c>
      <c r="K280" s="29">
        <f t="shared" si="36"/>
        <v>0</v>
      </c>
      <c r="L280" s="22">
        <f t="shared" si="42"/>
        <v>1523.34</v>
      </c>
      <c r="M280" s="22">
        <f t="shared" si="43"/>
        <v>-1523.34</v>
      </c>
      <c r="N280" s="32">
        <f>IF(A280&gt;$C$3,"_",$C$2-SUM($M$11:M280))</f>
        <v>491606.86570846755</v>
      </c>
    </row>
    <row r="281" spans="1:14" ht="12.75">
      <c r="A281" s="18">
        <f t="shared" si="44"/>
        <v>271</v>
      </c>
      <c r="B281" s="20">
        <f t="shared" si="37"/>
        <v>47515</v>
      </c>
      <c r="C281" s="21">
        <f>IF(A281&gt;$C$3,"_",_xlfn.IFERROR(VLOOKUP(B281,BAZA_LIBOR_WIBOR_KURS!$C$2:$F$145,2,FALSE),C280))</f>
        <v>-0.00732</v>
      </c>
      <c r="D281" s="21">
        <f t="shared" si="38"/>
        <v>0.02</v>
      </c>
      <c r="E281" s="28">
        <f t="shared" si="39"/>
        <v>41.55756437961301</v>
      </c>
      <c r="F281" s="28">
        <f t="shared" si="40"/>
        <v>416.76923146367113</v>
      </c>
      <c r="G281" s="31">
        <f>IF(A281&gt;$C$3,"_",$C$8-SUM($F$11:F281))</f>
        <v>38912.156048927194</v>
      </c>
      <c r="H281" s="22">
        <f>IF(A281&gt;$C$3,"_",_xlfn.IFERROR(VLOOKUP(B281,BAZA_LIBOR_WIBOR_KURS!$C$2:$F$145,4,FALSE),H280))</f>
        <v>3.914</v>
      </c>
      <c r="I281" s="21">
        <f>IF(A281&gt;$C$3,"_",_xlfn.IFERROR(VLOOKUP(B281,BAZA_LIBOR_WIBOR_KURS!$C$2:$F$145,3,FALSE),I280))</f>
        <v>0.0173</v>
      </c>
      <c r="J281" s="21">
        <f t="shared" si="41"/>
        <v>0.02</v>
      </c>
      <c r="K281" s="29">
        <f t="shared" si="36"/>
        <v>0</v>
      </c>
      <c r="L281" s="22">
        <f t="shared" si="42"/>
        <v>1528.08</v>
      </c>
      <c r="M281" s="22">
        <f t="shared" si="43"/>
        <v>-1528.08</v>
      </c>
      <c r="N281" s="32">
        <f>IF(A281&gt;$C$3,"_",$C$2-SUM($M$11:M281))</f>
        <v>493134.9457084675</v>
      </c>
    </row>
    <row r="282" spans="1:14" ht="12.75">
      <c r="A282" s="18">
        <f t="shared" si="44"/>
        <v>272</v>
      </c>
      <c r="B282" s="20">
        <f t="shared" si="37"/>
        <v>47543</v>
      </c>
      <c r="C282" s="21">
        <f>IF(A282&gt;$C$3,"_",_xlfn.IFERROR(VLOOKUP(B282,BAZA_LIBOR_WIBOR_KURS!$C$2:$F$145,2,FALSE),C281))</f>
        <v>-0.00732</v>
      </c>
      <c r="D282" s="21">
        <f t="shared" si="38"/>
        <v>0.02</v>
      </c>
      <c r="E282" s="28">
        <f t="shared" si="39"/>
        <v>41.11717822503307</v>
      </c>
      <c r="F282" s="28">
        <f t="shared" si="40"/>
        <v>417.20961761825106</v>
      </c>
      <c r="G282" s="31">
        <f>IF(A282&gt;$C$3,"_",$C$8-SUM($F$11:F282))</f>
        <v>38494.94643130894</v>
      </c>
      <c r="H282" s="22">
        <f>IF(A282&gt;$C$3,"_",_xlfn.IFERROR(VLOOKUP(B282,BAZA_LIBOR_WIBOR_KURS!$C$2:$F$145,4,FALSE),H281))</f>
        <v>3.914</v>
      </c>
      <c r="I282" s="21">
        <f>IF(A282&gt;$C$3,"_",_xlfn.IFERROR(VLOOKUP(B282,BAZA_LIBOR_WIBOR_KURS!$C$2:$F$145,3,FALSE),I281))</f>
        <v>0.0173</v>
      </c>
      <c r="J282" s="21">
        <f t="shared" si="41"/>
        <v>0.02</v>
      </c>
      <c r="K282" s="29">
        <f t="shared" si="36"/>
        <v>0</v>
      </c>
      <c r="L282" s="22">
        <f t="shared" si="42"/>
        <v>1532.83</v>
      </c>
      <c r="M282" s="22">
        <f t="shared" si="43"/>
        <v>-1532.83</v>
      </c>
      <c r="N282" s="32">
        <f>IF(A282&gt;$C$3,"_",$C$2-SUM($M$11:M282))</f>
        <v>494667.7757084675</v>
      </c>
    </row>
    <row r="283" spans="1:14" ht="12.75">
      <c r="A283" s="18">
        <f t="shared" si="44"/>
        <v>273</v>
      </c>
      <c r="B283" s="20">
        <f t="shared" si="37"/>
        <v>47574</v>
      </c>
      <c r="C283" s="21">
        <f>IF(A283&gt;$C$3,"_",_xlfn.IFERROR(VLOOKUP(B283,BAZA_LIBOR_WIBOR_KURS!$C$2:$F$145,2,FALSE),C282))</f>
        <v>-0.00732</v>
      </c>
      <c r="D283" s="21">
        <f t="shared" si="38"/>
        <v>0.02</v>
      </c>
      <c r="E283" s="28">
        <f t="shared" si="39"/>
        <v>40.676326729083115</v>
      </c>
      <c r="F283" s="28">
        <f t="shared" si="40"/>
        <v>417.6504691142009</v>
      </c>
      <c r="G283" s="31">
        <f>IF(A283&gt;$C$3,"_",$C$8-SUM($F$11:F283))</f>
        <v>38077.29596219474</v>
      </c>
      <c r="H283" s="22">
        <f>IF(A283&gt;$C$3,"_",_xlfn.IFERROR(VLOOKUP(B283,BAZA_LIBOR_WIBOR_KURS!$C$2:$F$145,4,FALSE),H282))</f>
        <v>3.914</v>
      </c>
      <c r="I283" s="21">
        <f>IF(A283&gt;$C$3,"_",_xlfn.IFERROR(VLOOKUP(B283,BAZA_LIBOR_WIBOR_KURS!$C$2:$F$145,3,FALSE),I282))</f>
        <v>0.0173</v>
      </c>
      <c r="J283" s="21">
        <f t="shared" si="41"/>
        <v>0.02</v>
      </c>
      <c r="K283" s="29">
        <f t="shared" si="36"/>
        <v>0</v>
      </c>
      <c r="L283" s="22">
        <f t="shared" si="42"/>
        <v>1537.59</v>
      </c>
      <c r="M283" s="22">
        <f t="shared" si="43"/>
        <v>-1537.59</v>
      </c>
      <c r="N283" s="32">
        <f>IF(A283&gt;$C$3,"_",$C$2-SUM($M$11:M283))</f>
        <v>496205.36570846755</v>
      </c>
    </row>
    <row r="284" spans="1:14" ht="12.75">
      <c r="A284" s="18">
        <f t="shared" si="44"/>
        <v>274</v>
      </c>
      <c r="B284" s="20">
        <f t="shared" si="37"/>
        <v>47604</v>
      </c>
      <c r="C284" s="21">
        <f>IF(A284&gt;$C$3,"_",_xlfn.IFERROR(VLOOKUP(B284,BAZA_LIBOR_WIBOR_KURS!$C$2:$F$145,2,FALSE),C283))</f>
        <v>-0.00732</v>
      </c>
      <c r="D284" s="21">
        <f t="shared" si="38"/>
        <v>0.02</v>
      </c>
      <c r="E284" s="28">
        <f t="shared" si="39"/>
        <v>40.23500940005244</v>
      </c>
      <c r="F284" s="28">
        <f t="shared" si="40"/>
        <v>418.0917864432316</v>
      </c>
      <c r="G284" s="31">
        <f>IF(A284&gt;$C$3,"_",$C$8-SUM($F$11:F284))</f>
        <v>37659.20417575151</v>
      </c>
      <c r="H284" s="22">
        <f>IF(A284&gt;$C$3,"_",_xlfn.IFERROR(VLOOKUP(B284,BAZA_LIBOR_WIBOR_KURS!$C$2:$F$145,4,FALSE),H283))</f>
        <v>3.914</v>
      </c>
      <c r="I284" s="21">
        <f>IF(A284&gt;$C$3,"_",_xlfn.IFERROR(VLOOKUP(B284,BAZA_LIBOR_WIBOR_KURS!$C$2:$F$145,3,FALSE),I283))</f>
        <v>0.0173</v>
      </c>
      <c r="J284" s="21">
        <f t="shared" si="41"/>
        <v>0.02</v>
      </c>
      <c r="K284" s="29">
        <f t="shared" si="36"/>
        <v>0</v>
      </c>
      <c r="L284" s="22">
        <f t="shared" si="42"/>
        <v>1542.37</v>
      </c>
      <c r="M284" s="22">
        <f t="shared" si="43"/>
        <v>-1542.37</v>
      </c>
      <c r="N284" s="32">
        <f>IF(A284&gt;$C$3,"_",$C$2-SUM($M$11:M284))</f>
        <v>497747.73570846755</v>
      </c>
    </row>
    <row r="285" spans="1:14" ht="12.75">
      <c r="A285" s="18">
        <f t="shared" si="44"/>
        <v>275</v>
      </c>
      <c r="B285" s="20">
        <f t="shared" si="37"/>
        <v>47635</v>
      </c>
      <c r="C285" s="21">
        <f>IF(A285&gt;$C$3,"_",_xlfn.IFERROR(VLOOKUP(B285,BAZA_LIBOR_WIBOR_KURS!$C$2:$F$145,2,FALSE),C284))</f>
        <v>-0.00732</v>
      </c>
      <c r="D285" s="21">
        <f t="shared" si="38"/>
        <v>0.02</v>
      </c>
      <c r="E285" s="28">
        <f t="shared" si="39"/>
        <v>39.793225745710764</v>
      </c>
      <c r="F285" s="28">
        <f t="shared" si="40"/>
        <v>418.53357009757343</v>
      </c>
      <c r="G285" s="31">
        <f>IF(A285&gt;$C$3,"_",$C$8-SUM($F$11:F285))</f>
        <v>37240.67060565394</v>
      </c>
      <c r="H285" s="22">
        <f>IF(A285&gt;$C$3,"_",_xlfn.IFERROR(VLOOKUP(B285,BAZA_LIBOR_WIBOR_KURS!$C$2:$F$145,4,FALSE),H284))</f>
        <v>3.914</v>
      </c>
      <c r="I285" s="21">
        <f>IF(A285&gt;$C$3,"_",_xlfn.IFERROR(VLOOKUP(B285,BAZA_LIBOR_WIBOR_KURS!$C$2:$F$145,3,FALSE),I284))</f>
        <v>0.0173</v>
      </c>
      <c r="J285" s="21">
        <f t="shared" si="41"/>
        <v>0.02</v>
      </c>
      <c r="K285" s="29">
        <f t="shared" si="36"/>
        <v>0</v>
      </c>
      <c r="L285" s="22">
        <f t="shared" si="42"/>
        <v>1547.17</v>
      </c>
      <c r="M285" s="22">
        <f t="shared" si="43"/>
        <v>-1547.17</v>
      </c>
      <c r="N285" s="32">
        <f>IF(A285&gt;$C$3,"_",$C$2-SUM($M$11:M285))</f>
        <v>499294.90570846753</v>
      </c>
    </row>
    <row r="286" spans="1:14" ht="12.75">
      <c r="A286" s="18">
        <f t="shared" si="44"/>
        <v>276</v>
      </c>
      <c r="B286" s="20">
        <f t="shared" si="37"/>
        <v>47665</v>
      </c>
      <c r="C286" s="21">
        <f>IF(A286&gt;$C$3,"_",_xlfn.IFERROR(VLOOKUP(B286,BAZA_LIBOR_WIBOR_KURS!$C$2:$F$145,2,FALSE),C285))</f>
        <v>-0.00732</v>
      </c>
      <c r="D286" s="21">
        <f t="shared" si="38"/>
        <v>0.02</v>
      </c>
      <c r="E286" s="28">
        <f t="shared" si="39"/>
        <v>39.35097527330767</v>
      </c>
      <c r="F286" s="28">
        <f t="shared" si="40"/>
        <v>418.9758205699765</v>
      </c>
      <c r="G286" s="31">
        <f>IF(A286&gt;$C$3,"_",$C$8-SUM($F$11:F286))</f>
        <v>36821.694785083964</v>
      </c>
      <c r="H286" s="22">
        <f>IF(A286&gt;$C$3,"_",_xlfn.IFERROR(VLOOKUP(B286,BAZA_LIBOR_WIBOR_KURS!$C$2:$F$145,4,FALSE),H285))</f>
        <v>3.914</v>
      </c>
      <c r="I286" s="21">
        <f>IF(A286&gt;$C$3,"_",_xlfn.IFERROR(VLOOKUP(B286,BAZA_LIBOR_WIBOR_KURS!$C$2:$F$145,3,FALSE),I285))</f>
        <v>0.0173</v>
      </c>
      <c r="J286" s="21">
        <f t="shared" si="41"/>
        <v>0.02</v>
      </c>
      <c r="K286" s="29">
        <f t="shared" si="36"/>
        <v>0</v>
      </c>
      <c r="L286" s="22">
        <f t="shared" si="42"/>
        <v>1551.97</v>
      </c>
      <c r="M286" s="22">
        <f t="shared" si="43"/>
        <v>-1551.97</v>
      </c>
      <c r="N286" s="32">
        <f>IF(A286&gt;$C$3,"_",$C$2-SUM($M$11:M286))</f>
        <v>500846.87570846756</v>
      </c>
    </row>
    <row r="287" spans="1:14" ht="12.75">
      <c r="A287" s="18">
        <f t="shared" si="44"/>
        <v>277</v>
      </c>
      <c r="B287" s="20">
        <f t="shared" si="37"/>
        <v>47696</v>
      </c>
      <c r="C287" s="21">
        <f>IF(A287&gt;$C$3,"_",_xlfn.IFERROR(VLOOKUP(B287,BAZA_LIBOR_WIBOR_KURS!$C$2:$F$145,2,FALSE),C286))</f>
        <v>-0.00732</v>
      </c>
      <c r="D287" s="21">
        <f t="shared" si="38"/>
        <v>0.02</v>
      </c>
      <c r="E287" s="28">
        <f t="shared" si="39"/>
        <v>38.90825748957206</v>
      </c>
      <c r="F287" s="28">
        <f t="shared" si="40"/>
        <v>419.41853835371217</v>
      </c>
      <c r="G287" s="31">
        <f>IF(A287&gt;$C$3,"_",$C$8-SUM($F$11:F287))</f>
        <v>36402.27624673025</v>
      </c>
      <c r="H287" s="22">
        <f>IF(A287&gt;$C$3,"_",_xlfn.IFERROR(VLOOKUP(B287,BAZA_LIBOR_WIBOR_KURS!$C$2:$F$145,4,FALSE),H286))</f>
        <v>3.914</v>
      </c>
      <c r="I287" s="21">
        <f>IF(A287&gt;$C$3,"_",_xlfn.IFERROR(VLOOKUP(B287,BAZA_LIBOR_WIBOR_KURS!$C$2:$F$145,3,FALSE),I286))</f>
        <v>0.0173</v>
      </c>
      <c r="J287" s="21">
        <f t="shared" si="41"/>
        <v>0.02</v>
      </c>
      <c r="K287" s="29">
        <f t="shared" si="36"/>
        <v>0</v>
      </c>
      <c r="L287" s="22">
        <f t="shared" si="42"/>
        <v>1556.8</v>
      </c>
      <c r="M287" s="22">
        <f t="shared" si="43"/>
        <v>-1556.8</v>
      </c>
      <c r="N287" s="32">
        <f>IF(A287&gt;$C$3,"_",$C$2-SUM($M$11:M287))</f>
        <v>502403.6757084675</v>
      </c>
    </row>
    <row r="288" spans="1:14" ht="12.75">
      <c r="A288" s="18">
        <f t="shared" si="44"/>
        <v>278</v>
      </c>
      <c r="B288" s="20">
        <f t="shared" si="37"/>
        <v>47727</v>
      </c>
      <c r="C288" s="21">
        <f>IF(A288&gt;$C$3,"_",_xlfn.IFERROR(VLOOKUP(B288,BAZA_LIBOR_WIBOR_KURS!$C$2:$F$145,2,FALSE),C287))</f>
        <v>-0.00732</v>
      </c>
      <c r="D288" s="21">
        <f t="shared" si="38"/>
        <v>0.02</v>
      </c>
      <c r="E288" s="28">
        <f t="shared" si="39"/>
        <v>38.465071900711635</v>
      </c>
      <c r="F288" s="28">
        <f t="shared" si="40"/>
        <v>419.86172394257255</v>
      </c>
      <c r="G288" s="31">
        <f>IF(A288&gt;$C$3,"_",$C$8-SUM($F$11:F288))</f>
        <v>35982.41452278769</v>
      </c>
      <c r="H288" s="22">
        <f>IF(A288&gt;$C$3,"_",_xlfn.IFERROR(VLOOKUP(B288,BAZA_LIBOR_WIBOR_KURS!$C$2:$F$145,4,FALSE),H287))</f>
        <v>3.914</v>
      </c>
      <c r="I288" s="21">
        <f>IF(A288&gt;$C$3,"_",_xlfn.IFERROR(VLOOKUP(B288,BAZA_LIBOR_WIBOR_KURS!$C$2:$F$145,3,FALSE),I287))</f>
        <v>0.0173</v>
      </c>
      <c r="J288" s="21">
        <f t="shared" si="41"/>
        <v>0.02</v>
      </c>
      <c r="K288" s="29">
        <f t="shared" si="36"/>
        <v>0</v>
      </c>
      <c r="L288" s="22">
        <f t="shared" si="42"/>
        <v>1561.64</v>
      </c>
      <c r="M288" s="22">
        <f t="shared" si="43"/>
        <v>-1561.64</v>
      </c>
      <c r="N288" s="32">
        <f>IF(A288&gt;$C$3,"_",$C$2-SUM($M$11:M288))</f>
        <v>503965.3157084675</v>
      </c>
    </row>
    <row r="289" spans="1:14" ht="12.75">
      <c r="A289" s="18">
        <f t="shared" si="44"/>
        <v>279</v>
      </c>
      <c r="B289" s="20">
        <f t="shared" si="37"/>
        <v>47757</v>
      </c>
      <c r="C289" s="21">
        <f>IF(A289&gt;$C$3,"_",_xlfn.IFERROR(VLOOKUP(B289,BAZA_LIBOR_WIBOR_KURS!$C$2:$F$145,2,FALSE),C288))</f>
        <v>-0.00732</v>
      </c>
      <c r="D289" s="21">
        <f t="shared" si="38"/>
        <v>0.02</v>
      </c>
      <c r="E289" s="28">
        <f t="shared" si="39"/>
        <v>38.021418012412326</v>
      </c>
      <c r="F289" s="28">
        <f t="shared" si="40"/>
        <v>420.3053778308719</v>
      </c>
      <c r="G289" s="31">
        <f>IF(A289&gt;$C$3,"_",$C$8-SUM($F$11:F289))</f>
        <v>35562.10914495682</v>
      </c>
      <c r="H289" s="22">
        <f>IF(A289&gt;$C$3,"_",_xlfn.IFERROR(VLOOKUP(B289,BAZA_LIBOR_WIBOR_KURS!$C$2:$F$145,4,FALSE),H288))</f>
        <v>3.914</v>
      </c>
      <c r="I289" s="21">
        <f>IF(A289&gt;$C$3,"_",_xlfn.IFERROR(VLOOKUP(B289,BAZA_LIBOR_WIBOR_KURS!$C$2:$F$145,3,FALSE),I288))</f>
        <v>0.0173</v>
      </c>
      <c r="J289" s="21">
        <f t="shared" si="41"/>
        <v>0.02</v>
      </c>
      <c r="K289" s="29">
        <f t="shared" si="36"/>
        <v>0</v>
      </c>
      <c r="L289" s="22">
        <f t="shared" si="42"/>
        <v>1566.49</v>
      </c>
      <c r="M289" s="22">
        <f t="shared" si="43"/>
        <v>-1566.49</v>
      </c>
      <c r="N289" s="32">
        <f>IF(A289&gt;$C$3,"_",$C$2-SUM($M$11:M289))</f>
        <v>505531.8057084675</v>
      </c>
    </row>
    <row r="290" spans="1:14" ht="12.75">
      <c r="A290" s="18">
        <f t="shared" si="44"/>
        <v>280</v>
      </c>
      <c r="B290" s="20">
        <f t="shared" si="37"/>
        <v>47788</v>
      </c>
      <c r="C290" s="21">
        <f>IF(A290&gt;$C$3,"_",_xlfn.IFERROR(VLOOKUP(B290,BAZA_LIBOR_WIBOR_KURS!$C$2:$F$145,2,FALSE),C289))</f>
        <v>-0.00732</v>
      </c>
      <c r="D290" s="21">
        <f t="shared" si="38"/>
        <v>0.02</v>
      </c>
      <c r="E290" s="28">
        <f t="shared" si="39"/>
        <v>37.5772953298377</v>
      </c>
      <c r="F290" s="28">
        <f t="shared" si="40"/>
        <v>420.7495005134466</v>
      </c>
      <c r="G290" s="31">
        <f>IF(A290&gt;$C$3,"_",$C$8-SUM($F$11:F290))</f>
        <v>35141.35964444338</v>
      </c>
      <c r="H290" s="22">
        <f>IF(A290&gt;$C$3,"_",_xlfn.IFERROR(VLOOKUP(B290,BAZA_LIBOR_WIBOR_KURS!$C$2:$F$145,4,FALSE),H289))</f>
        <v>3.914</v>
      </c>
      <c r="I290" s="21">
        <f>IF(A290&gt;$C$3,"_",_xlfn.IFERROR(VLOOKUP(B290,BAZA_LIBOR_WIBOR_KURS!$C$2:$F$145,3,FALSE),I289))</f>
        <v>0.0173</v>
      </c>
      <c r="J290" s="21">
        <f t="shared" si="41"/>
        <v>0.02</v>
      </c>
      <c r="K290" s="29">
        <f t="shared" si="36"/>
        <v>0</v>
      </c>
      <c r="L290" s="22">
        <f t="shared" si="42"/>
        <v>1571.36</v>
      </c>
      <c r="M290" s="22">
        <f t="shared" si="43"/>
        <v>-1571.36</v>
      </c>
      <c r="N290" s="32">
        <f>IF(A290&gt;$C$3,"_",$C$2-SUM($M$11:M290))</f>
        <v>507103.1657084675</v>
      </c>
    </row>
    <row r="291" spans="1:14" ht="12.75">
      <c r="A291" s="18">
        <f t="shared" si="44"/>
        <v>281</v>
      </c>
      <c r="B291" s="20">
        <f t="shared" si="37"/>
        <v>47818</v>
      </c>
      <c r="C291" s="21">
        <f>IF(A291&gt;$C$3,"_",_xlfn.IFERROR(VLOOKUP(B291,BAZA_LIBOR_WIBOR_KURS!$C$2:$F$145,2,FALSE),C290))</f>
        <v>-0.00732</v>
      </c>
      <c r="D291" s="21">
        <f t="shared" si="38"/>
        <v>0.02</v>
      </c>
      <c r="E291" s="28">
        <f t="shared" si="39"/>
        <v>37.13270335762851</v>
      </c>
      <c r="F291" s="28">
        <f t="shared" si="40"/>
        <v>421.1940924856559</v>
      </c>
      <c r="G291" s="31">
        <f>IF(A291&gt;$C$3,"_",$C$8-SUM($F$11:F291))</f>
        <v>34720.16555195772</v>
      </c>
      <c r="H291" s="22">
        <f>IF(A291&gt;$C$3,"_",_xlfn.IFERROR(VLOOKUP(B291,BAZA_LIBOR_WIBOR_KURS!$C$2:$F$145,4,FALSE),H290))</f>
        <v>3.914</v>
      </c>
      <c r="I291" s="21">
        <f>IF(A291&gt;$C$3,"_",_xlfn.IFERROR(VLOOKUP(B291,BAZA_LIBOR_WIBOR_KURS!$C$2:$F$145,3,FALSE),I290))</f>
        <v>0.0173</v>
      </c>
      <c r="J291" s="21">
        <f t="shared" si="41"/>
        <v>0.02</v>
      </c>
      <c r="K291" s="29">
        <f t="shared" si="36"/>
        <v>0</v>
      </c>
      <c r="L291" s="22">
        <f t="shared" si="42"/>
        <v>1576.25</v>
      </c>
      <c r="M291" s="22">
        <f t="shared" si="43"/>
        <v>-1576.25</v>
      </c>
      <c r="N291" s="32">
        <f>IF(A291&gt;$C$3,"_",$C$2-SUM($M$11:M291))</f>
        <v>508679.4157084675</v>
      </c>
    </row>
    <row r="292" spans="1:14" ht="12.75">
      <c r="A292" s="18">
        <f t="shared" si="44"/>
        <v>282</v>
      </c>
      <c r="B292" s="20">
        <f t="shared" si="37"/>
        <v>47849</v>
      </c>
      <c r="C292" s="21">
        <f>IF(A292&gt;$C$3,"_",_xlfn.IFERROR(VLOOKUP(B292,BAZA_LIBOR_WIBOR_KURS!$C$2:$F$145,2,FALSE),C291))</f>
        <v>-0.00732</v>
      </c>
      <c r="D292" s="21">
        <f t="shared" si="38"/>
        <v>0.02</v>
      </c>
      <c r="E292" s="28">
        <f t="shared" si="39"/>
        <v>36.68764159990199</v>
      </c>
      <c r="F292" s="28">
        <f t="shared" si="40"/>
        <v>421.6391542433824</v>
      </c>
      <c r="G292" s="31">
        <f>IF(A292&gt;$C$3,"_",$C$8-SUM($F$11:F292))</f>
        <v>34298.52639771433</v>
      </c>
      <c r="H292" s="22">
        <f>IF(A292&gt;$C$3,"_",_xlfn.IFERROR(VLOOKUP(B292,BAZA_LIBOR_WIBOR_KURS!$C$2:$F$145,4,FALSE),H291))</f>
        <v>3.914</v>
      </c>
      <c r="I292" s="21">
        <f>IF(A292&gt;$C$3,"_",_xlfn.IFERROR(VLOOKUP(B292,BAZA_LIBOR_WIBOR_KURS!$C$2:$F$145,3,FALSE),I291))</f>
        <v>0.0173</v>
      </c>
      <c r="J292" s="21">
        <f t="shared" si="41"/>
        <v>0.02</v>
      </c>
      <c r="K292" s="29">
        <f t="shared" si="36"/>
        <v>0</v>
      </c>
      <c r="L292" s="22">
        <f t="shared" si="42"/>
        <v>1581.15</v>
      </c>
      <c r="M292" s="22">
        <f t="shared" si="43"/>
        <v>-1581.15</v>
      </c>
      <c r="N292" s="32">
        <f>IF(A292&gt;$C$3,"_",$C$2-SUM($M$11:M292))</f>
        <v>510260.5657084675</v>
      </c>
    </row>
    <row r="293" spans="1:14" ht="12.75">
      <c r="A293" s="18">
        <f t="shared" si="44"/>
        <v>283</v>
      </c>
      <c r="B293" s="20">
        <f t="shared" si="37"/>
        <v>47880</v>
      </c>
      <c r="C293" s="21">
        <f>IF(A293&gt;$C$3,"_",_xlfn.IFERROR(VLOOKUP(B293,BAZA_LIBOR_WIBOR_KURS!$C$2:$F$145,2,FALSE),C292))</f>
        <v>-0.00732</v>
      </c>
      <c r="D293" s="21">
        <f t="shared" si="38"/>
        <v>0.02</v>
      </c>
      <c r="E293" s="28">
        <f t="shared" si="39"/>
        <v>36.24210956025148</v>
      </c>
      <c r="F293" s="28">
        <f t="shared" si="40"/>
        <v>422.0846862830329</v>
      </c>
      <c r="G293" s="31">
        <f>IF(A293&gt;$C$3,"_",$C$8-SUM($F$11:F293))</f>
        <v>33876.4417114313</v>
      </c>
      <c r="H293" s="22">
        <f>IF(A293&gt;$C$3,"_",_xlfn.IFERROR(VLOOKUP(B293,BAZA_LIBOR_WIBOR_KURS!$C$2:$F$145,4,FALSE),H292))</f>
        <v>3.914</v>
      </c>
      <c r="I293" s="21">
        <f>IF(A293&gt;$C$3,"_",_xlfn.IFERROR(VLOOKUP(B293,BAZA_LIBOR_WIBOR_KURS!$C$2:$F$145,3,FALSE),I292))</f>
        <v>0.0173</v>
      </c>
      <c r="J293" s="21">
        <f t="shared" si="41"/>
        <v>0.02</v>
      </c>
      <c r="K293" s="29">
        <f t="shared" si="36"/>
        <v>0</v>
      </c>
      <c r="L293" s="22">
        <f t="shared" si="42"/>
        <v>1586.06</v>
      </c>
      <c r="M293" s="22">
        <f t="shared" si="43"/>
        <v>-1586.06</v>
      </c>
      <c r="N293" s="32">
        <f>IF(A293&gt;$C$3,"_",$C$2-SUM($M$11:M293))</f>
        <v>511846.6257084675</v>
      </c>
    </row>
    <row r="294" spans="1:14" ht="12.75">
      <c r="A294" s="18">
        <f t="shared" si="44"/>
        <v>284</v>
      </c>
      <c r="B294" s="20">
        <f t="shared" si="37"/>
        <v>47908</v>
      </c>
      <c r="C294" s="21">
        <f>IF(A294&gt;$C$3,"_",_xlfn.IFERROR(VLOOKUP(B294,BAZA_LIBOR_WIBOR_KURS!$C$2:$F$145,2,FALSE),C293))</f>
        <v>-0.00732</v>
      </c>
      <c r="D294" s="21">
        <f t="shared" si="38"/>
        <v>0.02</v>
      </c>
      <c r="E294" s="28">
        <f t="shared" si="39"/>
        <v>35.79610674174574</v>
      </c>
      <c r="F294" s="28">
        <f t="shared" si="40"/>
        <v>422.5306891015385</v>
      </c>
      <c r="G294" s="31">
        <f>IF(A294&gt;$C$3,"_",$C$8-SUM($F$11:F294))</f>
        <v>33453.91102232976</v>
      </c>
      <c r="H294" s="22">
        <f>IF(A294&gt;$C$3,"_",_xlfn.IFERROR(VLOOKUP(B294,BAZA_LIBOR_WIBOR_KURS!$C$2:$F$145,4,FALSE),H293))</f>
        <v>3.914</v>
      </c>
      <c r="I294" s="21">
        <f>IF(A294&gt;$C$3,"_",_xlfn.IFERROR(VLOOKUP(B294,BAZA_LIBOR_WIBOR_KURS!$C$2:$F$145,3,FALSE),I293))</f>
        <v>0.0173</v>
      </c>
      <c r="J294" s="21">
        <f t="shared" si="41"/>
        <v>0.02</v>
      </c>
      <c r="K294" s="29">
        <f t="shared" si="36"/>
        <v>0</v>
      </c>
      <c r="L294" s="22">
        <f t="shared" si="42"/>
        <v>1590.99</v>
      </c>
      <c r="M294" s="22">
        <f t="shared" si="43"/>
        <v>-1590.99</v>
      </c>
      <c r="N294" s="32">
        <f>IF(A294&gt;$C$3,"_",$C$2-SUM($M$11:M294))</f>
        <v>513437.6157084675</v>
      </c>
    </row>
    <row r="295" spans="1:14" ht="12.75">
      <c r="A295" s="18">
        <f t="shared" si="44"/>
        <v>285</v>
      </c>
      <c r="B295" s="20">
        <f t="shared" si="37"/>
        <v>47939</v>
      </c>
      <c r="C295" s="21">
        <f>IF(A295&gt;$C$3,"_",_xlfn.IFERROR(VLOOKUP(B295,BAZA_LIBOR_WIBOR_KURS!$C$2:$F$145,2,FALSE),C294))</f>
        <v>-0.00732</v>
      </c>
      <c r="D295" s="21">
        <f t="shared" si="38"/>
        <v>0.02</v>
      </c>
      <c r="E295" s="28">
        <f t="shared" si="39"/>
        <v>35.34963264692845</v>
      </c>
      <c r="F295" s="28">
        <f t="shared" si="40"/>
        <v>422.9771631963558</v>
      </c>
      <c r="G295" s="31">
        <f>IF(A295&gt;$C$3,"_",$C$8-SUM($F$11:F295))</f>
        <v>33030.93385913341</v>
      </c>
      <c r="H295" s="22">
        <f>IF(A295&gt;$C$3,"_",_xlfn.IFERROR(VLOOKUP(B295,BAZA_LIBOR_WIBOR_KURS!$C$2:$F$145,4,FALSE),H294))</f>
        <v>3.914</v>
      </c>
      <c r="I295" s="21">
        <f>IF(A295&gt;$C$3,"_",_xlfn.IFERROR(VLOOKUP(B295,BAZA_LIBOR_WIBOR_KURS!$C$2:$F$145,3,FALSE),I294))</f>
        <v>0.0173</v>
      </c>
      <c r="J295" s="21">
        <f t="shared" si="41"/>
        <v>0.02</v>
      </c>
      <c r="K295" s="29">
        <f t="shared" si="36"/>
        <v>0</v>
      </c>
      <c r="L295" s="22">
        <f t="shared" si="42"/>
        <v>1595.94</v>
      </c>
      <c r="M295" s="22">
        <f t="shared" si="43"/>
        <v>-1595.94</v>
      </c>
      <c r="N295" s="32">
        <f>IF(A295&gt;$C$3,"_",$C$2-SUM($M$11:M295))</f>
        <v>515033.5557084675</v>
      </c>
    </row>
    <row r="296" spans="1:14" ht="12.75">
      <c r="A296" s="18">
        <f t="shared" si="44"/>
        <v>286</v>
      </c>
      <c r="B296" s="20">
        <f t="shared" si="37"/>
        <v>47969</v>
      </c>
      <c r="C296" s="21">
        <f>IF(A296&gt;$C$3,"_",_xlfn.IFERROR(VLOOKUP(B296,BAZA_LIBOR_WIBOR_KURS!$C$2:$F$145,2,FALSE),C295))</f>
        <v>-0.00732</v>
      </c>
      <c r="D296" s="21">
        <f t="shared" si="38"/>
        <v>0.02</v>
      </c>
      <c r="E296" s="28">
        <f t="shared" si="39"/>
        <v>34.902686777817635</v>
      </c>
      <c r="F296" s="28">
        <f t="shared" si="40"/>
        <v>423.4241090654667</v>
      </c>
      <c r="G296" s="31">
        <f>IF(A296&gt;$C$3,"_",$C$8-SUM($F$11:F296))</f>
        <v>32607.50975006794</v>
      </c>
      <c r="H296" s="22">
        <f>IF(A296&gt;$C$3,"_",_xlfn.IFERROR(VLOOKUP(B296,BAZA_LIBOR_WIBOR_KURS!$C$2:$F$145,4,FALSE),H295))</f>
        <v>3.914</v>
      </c>
      <c r="I296" s="21">
        <f>IF(A296&gt;$C$3,"_",_xlfn.IFERROR(VLOOKUP(B296,BAZA_LIBOR_WIBOR_KURS!$C$2:$F$145,3,FALSE),I295))</f>
        <v>0.0173</v>
      </c>
      <c r="J296" s="21">
        <f t="shared" si="41"/>
        <v>0.02</v>
      </c>
      <c r="K296" s="29">
        <f t="shared" si="36"/>
        <v>0</v>
      </c>
      <c r="L296" s="22">
        <f t="shared" si="42"/>
        <v>1600.9</v>
      </c>
      <c r="M296" s="22">
        <f t="shared" si="43"/>
        <v>-1600.9</v>
      </c>
      <c r="N296" s="32">
        <f>IF(A296&gt;$C$3,"_",$C$2-SUM($M$11:M296))</f>
        <v>516634.4557084675</v>
      </c>
    </row>
    <row r="297" spans="1:14" ht="12.75">
      <c r="A297" s="18">
        <f t="shared" si="44"/>
        <v>287</v>
      </c>
      <c r="B297" s="20">
        <f t="shared" si="37"/>
        <v>48000</v>
      </c>
      <c r="C297" s="21">
        <f>IF(A297&gt;$C$3,"_",_xlfn.IFERROR(VLOOKUP(B297,BAZA_LIBOR_WIBOR_KURS!$C$2:$F$145,2,FALSE),C296))</f>
        <v>-0.00732</v>
      </c>
      <c r="D297" s="21">
        <f t="shared" si="38"/>
        <v>0.02</v>
      </c>
      <c r="E297" s="28">
        <f t="shared" si="39"/>
        <v>34.45526863590513</v>
      </c>
      <c r="F297" s="28">
        <f t="shared" si="40"/>
        <v>423.8715272073792</v>
      </c>
      <c r="G297" s="31">
        <f>IF(A297&gt;$C$3,"_",$C$8-SUM($F$11:F297))</f>
        <v>32183.638222860565</v>
      </c>
      <c r="H297" s="22">
        <f>IF(A297&gt;$C$3,"_",_xlfn.IFERROR(VLOOKUP(B297,BAZA_LIBOR_WIBOR_KURS!$C$2:$F$145,4,FALSE),H296))</f>
        <v>3.914</v>
      </c>
      <c r="I297" s="21">
        <f>IF(A297&gt;$C$3,"_",_xlfn.IFERROR(VLOOKUP(B297,BAZA_LIBOR_WIBOR_KURS!$C$2:$F$145,3,FALSE),I296))</f>
        <v>0.0173</v>
      </c>
      <c r="J297" s="21">
        <f t="shared" si="41"/>
        <v>0.02</v>
      </c>
      <c r="K297" s="29">
        <f t="shared" si="36"/>
        <v>0</v>
      </c>
      <c r="L297" s="22">
        <f t="shared" si="42"/>
        <v>1605.87</v>
      </c>
      <c r="M297" s="22">
        <f t="shared" si="43"/>
        <v>-1605.87</v>
      </c>
      <c r="N297" s="32">
        <f>IF(A297&gt;$C$3,"_",$C$2-SUM($M$11:M297))</f>
        <v>518240.3257084675</v>
      </c>
    </row>
    <row r="298" spans="1:14" ht="12.75">
      <c r="A298" s="18">
        <f t="shared" si="44"/>
        <v>288</v>
      </c>
      <c r="B298" s="20">
        <f t="shared" si="37"/>
        <v>48030</v>
      </c>
      <c r="C298" s="21">
        <f>IF(A298&gt;$C$3,"_",_xlfn.IFERROR(VLOOKUP(B298,BAZA_LIBOR_WIBOR_KURS!$C$2:$F$145,2,FALSE),C297))</f>
        <v>-0.00732</v>
      </c>
      <c r="D298" s="21">
        <f t="shared" si="38"/>
        <v>0.02</v>
      </c>
      <c r="E298" s="28">
        <f t="shared" si="39"/>
        <v>34.007377722156</v>
      </c>
      <c r="F298" s="28">
        <f t="shared" si="40"/>
        <v>424.3194181211284</v>
      </c>
      <c r="G298" s="31">
        <f>IF(A298&gt;$C$3,"_",$C$8-SUM($F$11:F298))</f>
        <v>31759.318804739436</v>
      </c>
      <c r="H298" s="22">
        <f>IF(A298&gt;$C$3,"_",_xlfn.IFERROR(VLOOKUP(B298,BAZA_LIBOR_WIBOR_KURS!$C$2:$F$145,4,FALSE),H297))</f>
        <v>3.914</v>
      </c>
      <c r="I298" s="21">
        <f>IF(A298&gt;$C$3,"_",_xlfn.IFERROR(VLOOKUP(B298,BAZA_LIBOR_WIBOR_KURS!$C$2:$F$145,3,FALSE),I297))</f>
        <v>0.0173</v>
      </c>
      <c r="J298" s="21">
        <f t="shared" si="41"/>
        <v>0.02</v>
      </c>
      <c r="K298" s="29">
        <f t="shared" si="36"/>
        <v>0</v>
      </c>
      <c r="L298" s="22">
        <f t="shared" si="42"/>
        <v>1610.86</v>
      </c>
      <c r="M298" s="22">
        <f t="shared" si="43"/>
        <v>-1610.86</v>
      </c>
      <c r="N298" s="32">
        <f>IF(A298&gt;$C$3,"_",$C$2-SUM($M$11:M298))</f>
        <v>519851.1857084675</v>
      </c>
    </row>
    <row r="299" spans="1:14" ht="12.75">
      <c r="A299" s="18">
        <f t="shared" si="44"/>
        <v>289</v>
      </c>
      <c r="B299" s="20">
        <f t="shared" si="37"/>
        <v>48061</v>
      </c>
      <c r="C299" s="21">
        <f>IF(A299&gt;$C$3,"_",_xlfn.IFERROR(VLOOKUP(B299,BAZA_LIBOR_WIBOR_KURS!$C$2:$F$145,2,FALSE),C298))</f>
        <v>-0.00732</v>
      </c>
      <c r="D299" s="21">
        <f t="shared" si="38"/>
        <v>0.02</v>
      </c>
      <c r="E299" s="28">
        <f t="shared" si="39"/>
        <v>33.559013537008006</v>
      </c>
      <c r="F299" s="28">
        <f t="shared" si="40"/>
        <v>424.76778230627633</v>
      </c>
      <c r="G299" s="31">
        <f>IF(A299&gt;$C$3,"_",$C$8-SUM($F$11:F299))</f>
        <v>31334.551022433167</v>
      </c>
      <c r="H299" s="22">
        <f>IF(A299&gt;$C$3,"_",_xlfn.IFERROR(VLOOKUP(B299,BAZA_LIBOR_WIBOR_KURS!$C$2:$F$145,4,FALSE),H298))</f>
        <v>3.914</v>
      </c>
      <c r="I299" s="21">
        <f>IF(A299&gt;$C$3,"_",_xlfn.IFERROR(VLOOKUP(B299,BAZA_LIBOR_WIBOR_KURS!$C$2:$F$145,3,FALSE),I298))</f>
        <v>0.0173</v>
      </c>
      <c r="J299" s="21">
        <f t="shared" si="41"/>
        <v>0.02</v>
      </c>
      <c r="K299" s="29">
        <f t="shared" si="36"/>
        <v>0</v>
      </c>
      <c r="L299" s="22">
        <f t="shared" si="42"/>
        <v>1615.87</v>
      </c>
      <c r="M299" s="22">
        <f t="shared" si="43"/>
        <v>-1615.87</v>
      </c>
      <c r="N299" s="32">
        <f>IF(A299&gt;$C$3,"_",$C$2-SUM($M$11:M299))</f>
        <v>521467.0557084675</v>
      </c>
    </row>
    <row r="300" spans="1:14" ht="12.75">
      <c r="A300" s="18">
        <f t="shared" si="44"/>
        <v>290</v>
      </c>
      <c r="B300" s="20">
        <f t="shared" si="37"/>
        <v>48092</v>
      </c>
      <c r="C300" s="21">
        <f>IF(A300&gt;$C$3,"_",_xlfn.IFERROR(VLOOKUP(B300,BAZA_LIBOR_WIBOR_KURS!$C$2:$F$145,2,FALSE),C299))</f>
        <v>-0.00732</v>
      </c>
      <c r="D300" s="21">
        <f t="shared" si="38"/>
        <v>0.02</v>
      </c>
      <c r="E300" s="28">
        <f t="shared" si="39"/>
        <v>33.11017558037105</v>
      </c>
      <c r="F300" s="28">
        <f t="shared" si="40"/>
        <v>425.2166202629134</v>
      </c>
      <c r="G300" s="31">
        <f>IF(A300&gt;$C$3,"_",$C$8-SUM($F$11:F300))</f>
        <v>30909.33440217025</v>
      </c>
      <c r="H300" s="22">
        <f>IF(A300&gt;$C$3,"_",_xlfn.IFERROR(VLOOKUP(B300,BAZA_LIBOR_WIBOR_KURS!$C$2:$F$145,4,FALSE),H299))</f>
        <v>3.914</v>
      </c>
      <c r="I300" s="21">
        <f>IF(A300&gt;$C$3,"_",_xlfn.IFERROR(VLOOKUP(B300,BAZA_LIBOR_WIBOR_KURS!$C$2:$F$145,3,FALSE),I299))</f>
        <v>0.0173</v>
      </c>
      <c r="J300" s="21">
        <f t="shared" si="41"/>
        <v>0.02</v>
      </c>
      <c r="K300" s="29">
        <f t="shared" si="36"/>
        <v>0</v>
      </c>
      <c r="L300" s="22">
        <f t="shared" si="42"/>
        <v>1620.89</v>
      </c>
      <c r="M300" s="22">
        <f t="shared" si="43"/>
        <v>-1620.89</v>
      </c>
      <c r="N300" s="32">
        <f>IF(A300&gt;$C$3,"_",$C$2-SUM($M$11:M300))</f>
        <v>523087.9457084675</v>
      </c>
    </row>
    <row r="301" spans="1:14" ht="12.75">
      <c r="A301" s="18">
        <f t="shared" si="44"/>
        <v>291</v>
      </c>
      <c r="B301" s="20">
        <f t="shared" si="37"/>
        <v>48122</v>
      </c>
      <c r="C301" s="21">
        <f>IF(A301&gt;$C$3,"_",_xlfn.IFERROR(VLOOKUP(B301,BAZA_LIBOR_WIBOR_KURS!$C$2:$F$145,2,FALSE),C300))</f>
        <v>-0.00732</v>
      </c>
      <c r="D301" s="21">
        <f t="shared" si="38"/>
        <v>0.02</v>
      </c>
      <c r="E301" s="28">
        <f t="shared" si="39"/>
        <v>32.66086335162657</v>
      </c>
      <c r="F301" s="28">
        <f t="shared" si="40"/>
        <v>425.6659324916579</v>
      </c>
      <c r="G301" s="31">
        <f>IF(A301&gt;$C$3,"_",$C$8-SUM($F$11:F301))</f>
        <v>30483.668469678596</v>
      </c>
      <c r="H301" s="22">
        <f>IF(A301&gt;$C$3,"_",_xlfn.IFERROR(VLOOKUP(B301,BAZA_LIBOR_WIBOR_KURS!$C$2:$F$145,4,FALSE),H300))</f>
        <v>3.914</v>
      </c>
      <c r="I301" s="21">
        <f>IF(A301&gt;$C$3,"_",_xlfn.IFERROR(VLOOKUP(B301,BAZA_LIBOR_WIBOR_KURS!$C$2:$F$145,3,FALSE),I300))</f>
        <v>0.0173</v>
      </c>
      <c r="J301" s="21">
        <f t="shared" si="41"/>
        <v>0.02</v>
      </c>
      <c r="K301" s="29">
        <f t="shared" si="36"/>
        <v>0</v>
      </c>
      <c r="L301" s="22">
        <f t="shared" si="42"/>
        <v>1625.93</v>
      </c>
      <c r="M301" s="22">
        <f t="shared" si="43"/>
        <v>-1625.93</v>
      </c>
      <c r="N301" s="32">
        <f>IF(A301&gt;$C$3,"_",$C$2-SUM($M$11:M301))</f>
        <v>524713.8757084674</v>
      </c>
    </row>
    <row r="302" spans="1:14" ht="12.75">
      <c r="A302" s="18">
        <f t="shared" si="44"/>
        <v>292</v>
      </c>
      <c r="B302" s="20">
        <f t="shared" si="37"/>
        <v>48153</v>
      </c>
      <c r="C302" s="21">
        <f>IF(A302&gt;$C$3,"_",_xlfn.IFERROR(VLOOKUP(B302,BAZA_LIBOR_WIBOR_KURS!$C$2:$F$145,2,FALSE),C301))</f>
        <v>-0.00732</v>
      </c>
      <c r="D302" s="21">
        <f t="shared" si="38"/>
        <v>0.02</v>
      </c>
      <c r="E302" s="28">
        <f t="shared" si="39"/>
        <v>32.21107634962705</v>
      </c>
      <c r="F302" s="28">
        <f t="shared" si="40"/>
        <v>426.1157194936575</v>
      </c>
      <c r="G302" s="31">
        <f>IF(A302&gt;$C$3,"_",$C$8-SUM($F$11:F302))</f>
        <v>30057.552750184943</v>
      </c>
      <c r="H302" s="22">
        <f>IF(A302&gt;$C$3,"_",_xlfn.IFERROR(VLOOKUP(B302,BAZA_LIBOR_WIBOR_KURS!$C$2:$F$145,4,FALSE),H301))</f>
        <v>3.914</v>
      </c>
      <c r="I302" s="21">
        <f>IF(A302&gt;$C$3,"_",_xlfn.IFERROR(VLOOKUP(B302,BAZA_LIBOR_WIBOR_KURS!$C$2:$F$145,3,FALSE),I301))</f>
        <v>0.0173</v>
      </c>
      <c r="J302" s="21">
        <f t="shared" si="41"/>
        <v>0.02</v>
      </c>
      <c r="K302" s="29">
        <f t="shared" si="36"/>
        <v>0</v>
      </c>
      <c r="L302" s="22">
        <f t="shared" si="42"/>
        <v>1630.99</v>
      </c>
      <c r="M302" s="22">
        <f t="shared" si="43"/>
        <v>-1630.99</v>
      </c>
      <c r="N302" s="32">
        <f>IF(A302&gt;$C$3,"_",$C$2-SUM($M$11:M302))</f>
        <v>526344.8657084674</v>
      </c>
    </row>
    <row r="303" spans="1:14" ht="12.75">
      <c r="A303" s="18">
        <f t="shared" si="44"/>
        <v>293</v>
      </c>
      <c r="B303" s="20">
        <f t="shared" si="37"/>
        <v>48183</v>
      </c>
      <c r="C303" s="21">
        <f>IF(A303&gt;$C$3,"_",_xlfn.IFERROR(VLOOKUP(B303,BAZA_LIBOR_WIBOR_KURS!$C$2:$F$145,2,FALSE),C302))</f>
        <v>-0.00732</v>
      </c>
      <c r="D303" s="21">
        <f t="shared" si="38"/>
        <v>0.02</v>
      </c>
      <c r="E303" s="28">
        <f t="shared" si="39"/>
        <v>31.760814072695425</v>
      </c>
      <c r="F303" s="28">
        <f t="shared" si="40"/>
        <v>426.56598177058913</v>
      </c>
      <c r="G303" s="31">
        <f>IF(A303&gt;$C$3,"_",$C$8-SUM($F$11:F303))</f>
        <v>29630.986768414354</v>
      </c>
      <c r="H303" s="22">
        <f>IF(A303&gt;$C$3,"_",_xlfn.IFERROR(VLOOKUP(B303,BAZA_LIBOR_WIBOR_KURS!$C$2:$F$145,4,FALSE),H302))</f>
        <v>3.914</v>
      </c>
      <c r="I303" s="21">
        <f>IF(A303&gt;$C$3,"_",_xlfn.IFERROR(VLOOKUP(B303,BAZA_LIBOR_WIBOR_KURS!$C$2:$F$145,3,FALSE),I302))</f>
        <v>0.0173</v>
      </c>
      <c r="J303" s="21">
        <f t="shared" si="41"/>
        <v>0.02</v>
      </c>
      <c r="K303" s="29">
        <f t="shared" si="36"/>
        <v>0</v>
      </c>
      <c r="L303" s="22">
        <f t="shared" si="42"/>
        <v>1636.06</v>
      </c>
      <c r="M303" s="22">
        <f t="shared" si="43"/>
        <v>-1636.06</v>
      </c>
      <c r="N303" s="32">
        <f>IF(A303&gt;$C$3,"_",$C$2-SUM($M$11:M303))</f>
        <v>527980.9257084675</v>
      </c>
    </row>
    <row r="304" spans="1:14" ht="12.75">
      <c r="A304" s="18">
        <f t="shared" si="44"/>
        <v>294</v>
      </c>
      <c r="B304" s="20">
        <f t="shared" si="37"/>
        <v>48214</v>
      </c>
      <c r="C304" s="21">
        <f>IF(A304&gt;$C$3,"_",_xlfn.IFERROR(VLOOKUP(B304,BAZA_LIBOR_WIBOR_KURS!$C$2:$F$145,2,FALSE),C303))</f>
        <v>-0.00732</v>
      </c>
      <c r="D304" s="21">
        <f t="shared" si="38"/>
        <v>0.02</v>
      </c>
      <c r="E304" s="28">
        <f t="shared" si="39"/>
        <v>31.3100760186245</v>
      </c>
      <c r="F304" s="28">
        <f t="shared" si="40"/>
        <v>427.01671982466013</v>
      </c>
      <c r="G304" s="31">
        <f>IF(A304&gt;$C$3,"_",$C$8-SUM($F$11:F304))</f>
        <v>29203.97004858969</v>
      </c>
      <c r="H304" s="22">
        <f>IF(A304&gt;$C$3,"_",_xlfn.IFERROR(VLOOKUP(B304,BAZA_LIBOR_WIBOR_KURS!$C$2:$F$145,4,FALSE),H303))</f>
        <v>3.914</v>
      </c>
      <c r="I304" s="21">
        <f>IF(A304&gt;$C$3,"_",_xlfn.IFERROR(VLOOKUP(B304,BAZA_LIBOR_WIBOR_KURS!$C$2:$F$145,3,FALSE),I303))</f>
        <v>0.0173</v>
      </c>
      <c r="J304" s="21">
        <f t="shared" si="41"/>
        <v>0.02</v>
      </c>
      <c r="K304" s="29">
        <f t="shared" si="36"/>
        <v>0</v>
      </c>
      <c r="L304" s="22">
        <f t="shared" si="42"/>
        <v>1641.14</v>
      </c>
      <c r="M304" s="22">
        <f t="shared" si="43"/>
        <v>-1641.14</v>
      </c>
      <c r="N304" s="32">
        <f>IF(A304&gt;$C$3,"_",$C$2-SUM($M$11:M304))</f>
        <v>529622.0657084675</v>
      </c>
    </row>
    <row r="305" spans="1:14" ht="12.75">
      <c r="A305" s="18">
        <f t="shared" si="44"/>
        <v>295</v>
      </c>
      <c r="B305" s="20">
        <f t="shared" si="37"/>
        <v>48245</v>
      </c>
      <c r="C305" s="21">
        <f>IF(A305&gt;$C$3,"_",_xlfn.IFERROR(VLOOKUP(B305,BAZA_LIBOR_WIBOR_KURS!$C$2:$F$145,2,FALSE),C304))</f>
        <v>-0.00732</v>
      </c>
      <c r="D305" s="21">
        <f t="shared" si="38"/>
        <v>0.02</v>
      </c>
      <c r="E305" s="28">
        <f t="shared" si="39"/>
        <v>30.85886168467644</v>
      </c>
      <c r="F305" s="28">
        <f t="shared" si="40"/>
        <v>427.46793415860805</v>
      </c>
      <c r="G305" s="31">
        <f>IF(A305&gt;$C$3,"_",$C$8-SUM($F$11:F305))</f>
        <v>28776.50211443109</v>
      </c>
      <c r="H305" s="22">
        <f>IF(A305&gt;$C$3,"_",_xlfn.IFERROR(VLOOKUP(B305,BAZA_LIBOR_WIBOR_KURS!$C$2:$F$145,4,FALSE),H304))</f>
        <v>3.914</v>
      </c>
      <c r="I305" s="21">
        <f>IF(A305&gt;$C$3,"_",_xlfn.IFERROR(VLOOKUP(B305,BAZA_LIBOR_WIBOR_KURS!$C$2:$F$145,3,FALSE),I304))</f>
        <v>0.0173</v>
      </c>
      <c r="J305" s="21">
        <f t="shared" si="41"/>
        <v>0.02</v>
      </c>
      <c r="K305" s="29">
        <f t="shared" si="36"/>
        <v>0</v>
      </c>
      <c r="L305" s="22">
        <f t="shared" si="42"/>
        <v>1646.24</v>
      </c>
      <c r="M305" s="22">
        <f t="shared" si="43"/>
        <v>-1646.24</v>
      </c>
      <c r="N305" s="32">
        <f>IF(A305&gt;$C$3,"_",$C$2-SUM($M$11:M305))</f>
        <v>531268.3057084675</v>
      </c>
    </row>
    <row r="306" spans="1:14" ht="12.75">
      <c r="A306" s="18">
        <f t="shared" si="44"/>
        <v>296</v>
      </c>
      <c r="B306" s="20">
        <f t="shared" si="37"/>
        <v>48274</v>
      </c>
      <c r="C306" s="21">
        <f>IF(A306&gt;$C$3,"_",_xlfn.IFERROR(VLOOKUP(B306,BAZA_LIBOR_WIBOR_KURS!$C$2:$F$145,2,FALSE),C305))</f>
        <v>-0.00732</v>
      </c>
      <c r="D306" s="21">
        <f t="shared" si="38"/>
        <v>0.02</v>
      </c>
      <c r="E306" s="28">
        <f t="shared" si="39"/>
        <v>30.407170567582185</v>
      </c>
      <c r="F306" s="28">
        <f t="shared" si="40"/>
        <v>427.9196252757024</v>
      </c>
      <c r="G306" s="31">
        <f>IF(A306&gt;$C$3,"_",$C$8-SUM($F$11:F306))</f>
        <v>28348.582489155393</v>
      </c>
      <c r="H306" s="22">
        <f>IF(A306&gt;$C$3,"_",_xlfn.IFERROR(VLOOKUP(B306,BAZA_LIBOR_WIBOR_KURS!$C$2:$F$145,4,FALSE),H305))</f>
        <v>3.914</v>
      </c>
      <c r="I306" s="21">
        <f>IF(A306&gt;$C$3,"_",_xlfn.IFERROR(VLOOKUP(B306,BAZA_LIBOR_WIBOR_KURS!$C$2:$F$145,3,FALSE),I305))</f>
        <v>0.0173</v>
      </c>
      <c r="J306" s="21">
        <f t="shared" si="41"/>
        <v>0.02</v>
      </c>
      <c r="K306" s="29">
        <f t="shared" si="36"/>
        <v>0</v>
      </c>
      <c r="L306" s="22">
        <f t="shared" si="42"/>
        <v>1651.36</v>
      </c>
      <c r="M306" s="22">
        <f t="shared" si="43"/>
        <v>-1651.36</v>
      </c>
      <c r="N306" s="32">
        <f>IF(A306&gt;$C$3,"_",$C$2-SUM($M$11:M306))</f>
        <v>532919.6657084675</v>
      </c>
    </row>
    <row r="307" spans="1:14" ht="12.75">
      <c r="A307" s="18">
        <f t="shared" si="44"/>
        <v>297</v>
      </c>
      <c r="B307" s="20">
        <f t="shared" si="37"/>
        <v>48305</v>
      </c>
      <c r="C307" s="21">
        <f>IF(A307&gt;$C$3,"_",_xlfn.IFERROR(VLOOKUP(B307,BAZA_LIBOR_WIBOR_KURS!$C$2:$F$145,2,FALSE),C306))</f>
        <v>-0.00732</v>
      </c>
      <c r="D307" s="21">
        <f t="shared" si="38"/>
        <v>0.02</v>
      </c>
      <c r="E307" s="28">
        <f t="shared" si="39"/>
        <v>29.955002163540865</v>
      </c>
      <c r="F307" s="28">
        <f t="shared" si="40"/>
        <v>428.37179367974386</v>
      </c>
      <c r="G307" s="31">
        <f>IF(A307&gt;$C$3,"_",$C$8-SUM($F$11:F307))</f>
        <v>27920.210695475645</v>
      </c>
      <c r="H307" s="22">
        <f>IF(A307&gt;$C$3,"_",_xlfn.IFERROR(VLOOKUP(B307,BAZA_LIBOR_WIBOR_KURS!$C$2:$F$145,4,FALSE),H306))</f>
        <v>3.914</v>
      </c>
      <c r="I307" s="21">
        <f>IF(A307&gt;$C$3,"_",_xlfn.IFERROR(VLOOKUP(B307,BAZA_LIBOR_WIBOR_KURS!$C$2:$F$145,3,FALSE),I306))</f>
        <v>0.0173</v>
      </c>
      <c r="J307" s="21">
        <f t="shared" si="41"/>
        <v>0.02</v>
      </c>
      <c r="K307" s="29">
        <f t="shared" si="36"/>
        <v>0</v>
      </c>
      <c r="L307" s="22">
        <f t="shared" si="42"/>
        <v>1656.49</v>
      </c>
      <c r="M307" s="22">
        <f t="shared" si="43"/>
        <v>-1656.49</v>
      </c>
      <c r="N307" s="32">
        <f>IF(A307&gt;$C$3,"_",$C$2-SUM($M$11:M307))</f>
        <v>534576.1557084675</v>
      </c>
    </row>
    <row r="308" spans="1:14" ht="12.75">
      <c r="A308" s="18">
        <f t="shared" si="44"/>
        <v>298</v>
      </c>
      <c r="B308" s="20">
        <f t="shared" si="37"/>
        <v>48335</v>
      </c>
      <c r="C308" s="21">
        <f>IF(A308&gt;$C$3,"_",_xlfn.IFERROR(VLOOKUP(B308,BAZA_LIBOR_WIBOR_KURS!$C$2:$F$145,2,FALSE),C307))</f>
        <v>-0.00732</v>
      </c>
      <c r="D308" s="21">
        <f t="shared" si="38"/>
        <v>0.02</v>
      </c>
      <c r="E308" s="28">
        <f t="shared" si="39"/>
        <v>29.502355968219266</v>
      </c>
      <c r="F308" s="28">
        <f t="shared" si="40"/>
        <v>428.8244398750655</v>
      </c>
      <c r="G308" s="31">
        <f>IF(A308&gt;$C$3,"_",$C$8-SUM($F$11:F308))</f>
        <v>27491.386255600577</v>
      </c>
      <c r="H308" s="22">
        <f>IF(A308&gt;$C$3,"_",_xlfn.IFERROR(VLOOKUP(B308,BAZA_LIBOR_WIBOR_KURS!$C$2:$F$145,4,FALSE),H307))</f>
        <v>3.914</v>
      </c>
      <c r="I308" s="21">
        <f>IF(A308&gt;$C$3,"_",_xlfn.IFERROR(VLOOKUP(B308,BAZA_LIBOR_WIBOR_KURS!$C$2:$F$145,3,FALSE),I307))</f>
        <v>0.0173</v>
      </c>
      <c r="J308" s="21">
        <f t="shared" si="41"/>
        <v>0.02</v>
      </c>
      <c r="K308" s="29">
        <f t="shared" si="36"/>
        <v>0</v>
      </c>
      <c r="L308" s="22">
        <f t="shared" si="42"/>
        <v>1661.64</v>
      </c>
      <c r="M308" s="22">
        <f t="shared" si="43"/>
        <v>-1661.64</v>
      </c>
      <c r="N308" s="32">
        <f>IF(A308&gt;$C$3,"_",$C$2-SUM($M$11:M308))</f>
        <v>536237.7957084675</v>
      </c>
    </row>
    <row r="309" spans="1:14" ht="12.75">
      <c r="A309" s="18">
        <f t="shared" si="44"/>
        <v>299</v>
      </c>
      <c r="B309" s="20">
        <f t="shared" si="37"/>
        <v>48366</v>
      </c>
      <c r="C309" s="21">
        <f>IF(A309&gt;$C$3,"_",_xlfn.IFERROR(VLOOKUP(B309,BAZA_LIBOR_WIBOR_KURS!$C$2:$F$145,2,FALSE),C308))</f>
        <v>-0.00732</v>
      </c>
      <c r="D309" s="21">
        <f t="shared" si="38"/>
        <v>0.02</v>
      </c>
      <c r="E309" s="28">
        <f t="shared" si="39"/>
        <v>29.049231476751277</v>
      </c>
      <c r="F309" s="28">
        <f t="shared" si="40"/>
        <v>429.27756436653334</v>
      </c>
      <c r="G309" s="31">
        <f>IF(A309&gt;$C$3,"_",$C$8-SUM($F$11:F309))</f>
        <v>27062.10869123404</v>
      </c>
      <c r="H309" s="22">
        <f>IF(A309&gt;$C$3,"_",_xlfn.IFERROR(VLOOKUP(B309,BAZA_LIBOR_WIBOR_KURS!$C$2:$F$145,4,FALSE),H308))</f>
        <v>3.914</v>
      </c>
      <c r="I309" s="21">
        <f>IF(A309&gt;$C$3,"_",_xlfn.IFERROR(VLOOKUP(B309,BAZA_LIBOR_WIBOR_KURS!$C$2:$F$145,3,FALSE),I308))</f>
        <v>0.0173</v>
      </c>
      <c r="J309" s="21">
        <f t="shared" si="41"/>
        <v>0.02</v>
      </c>
      <c r="K309" s="29">
        <f t="shared" si="36"/>
        <v>0</v>
      </c>
      <c r="L309" s="22">
        <f t="shared" si="42"/>
        <v>1666.81</v>
      </c>
      <c r="M309" s="22">
        <f t="shared" si="43"/>
        <v>-1666.81</v>
      </c>
      <c r="N309" s="32">
        <f>IF(A309&gt;$C$3,"_",$C$2-SUM($M$11:M309))</f>
        <v>537904.6057084674</v>
      </c>
    </row>
    <row r="310" spans="1:14" ht="12.75">
      <c r="A310" s="18">
        <f t="shared" si="44"/>
        <v>300</v>
      </c>
      <c r="B310" s="20">
        <f t="shared" si="37"/>
        <v>48396</v>
      </c>
      <c r="C310" s="21">
        <f>IF(A310&gt;$C$3,"_",_xlfn.IFERROR(VLOOKUP(B310,BAZA_LIBOR_WIBOR_KURS!$C$2:$F$145,2,FALSE),C309))</f>
        <v>-0.00732</v>
      </c>
      <c r="D310" s="21">
        <f t="shared" si="38"/>
        <v>0.02</v>
      </c>
      <c r="E310" s="28">
        <f t="shared" si="39"/>
        <v>28.595628183737304</v>
      </c>
      <c r="F310" s="28">
        <f t="shared" si="40"/>
        <v>429.7311676595472</v>
      </c>
      <c r="G310" s="31">
        <f>IF(A310&gt;$C$3,"_",$C$8-SUM($F$11:F310))</f>
        <v>26632.377523574498</v>
      </c>
      <c r="H310" s="22">
        <f>IF(A310&gt;$C$3,"_",_xlfn.IFERROR(VLOOKUP(B310,BAZA_LIBOR_WIBOR_KURS!$C$2:$F$145,4,FALSE),H309))</f>
        <v>3.914</v>
      </c>
      <c r="I310" s="21">
        <f>IF(A310&gt;$C$3,"_",_xlfn.IFERROR(VLOOKUP(B310,BAZA_LIBOR_WIBOR_KURS!$C$2:$F$145,3,FALSE),I309))</f>
        <v>0.0173</v>
      </c>
      <c r="J310" s="21">
        <f t="shared" si="41"/>
        <v>0.02</v>
      </c>
      <c r="K310" s="29">
        <f t="shared" si="36"/>
        <v>0</v>
      </c>
      <c r="L310" s="22">
        <f t="shared" si="42"/>
        <v>1671.99</v>
      </c>
      <c r="M310" s="22">
        <f t="shared" si="43"/>
        <v>-1671.99</v>
      </c>
      <c r="N310" s="32">
        <f>IF(A310&gt;$C$3,"_",$C$2-SUM($M$11:M310))</f>
        <v>539576.5957084674</v>
      </c>
    </row>
    <row r="311" spans="1:14" ht="12.75">
      <c r="A311" s="18">
        <f t="shared" si="44"/>
        <v>301</v>
      </c>
      <c r="B311" s="20">
        <f t="shared" si="37"/>
        <v>48427</v>
      </c>
      <c r="C311" s="21">
        <f>IF(A311&gt;$C$3,"_",_xlfn.IFERROR(VLOOKUP(B311,BAZA_LIBOR_WIBOR_KURS!$C$2:$F$145,2,FALSE),C310))</f>
        <v>-0.00732</v>
      </c>
      <c r="D311" s="21">
        <f t="shared" si="38"/>
        <v>0.02</v>
      </c>
      <c r="E311" s="28">
        <f t="shared" si="39"/>
        <v>28.14154558324372</v>
      </c>
      <c r="F311" s="28">
        <f t="shared" si="40"/>
        <v>430.18525026004096</v>
      </c>
      <c r="G311" s="31">
        <f>IF(A311&gt;$C$3,"_",$C$8-SUM($F$11:F311))</f>
        <v>26202.19227331446</v>
      </c>
      <c r="H311" s="22">
        <f>IF(A311&gt;$C$3,"_",_xlfn.IFERROR(VLOOKUP(B311,BAZA_LIBOR_WIBOR_KURS!$C$2:$F$145,4,FALSE),H310))</f>
        <v>3.914</v>
      </c>
      <c r="I311" s="21">
        <f>IF(A311&gt;$C$3,"_",_xlfn.IFERROR(VLOOKUP(B311,BAZA_LIBOR_WIBOR_KURS!$C$2:$F$145,3,FALSE),I310))</f>
        <v>0.0173</v>
      </c>
      <c r="J311" s="21">
        <f t="shared" si="41"/>
        <v>0.02</v>
      </c>
      <c r="K311" s="29">
        <f t="shared" si="36"/>
        <v>0</v>
      </c>
      <c r="L311" s="22">
        <f t="shared" si="42"/>
        <v>1677.18</v>
      </c>
      <c r="M311" s="22">
        <f t="shared" si="43"/>
        <v>-1677.18</v>
      </c>
      <c r="N311" s="32">
        <f>IF(A311&gt;$C$3,"_",$C$2-SUM($M$11:M311))</f>
        <v>541253.7757084675</v>
      </c>
    </row>
    <row r="312" spans="1:14" ht="12.75">
      <c r="A312" s="18">
        <f t="shared" si="44"/>
        <v>302</v>
      </c>
      <c r="B312" s="20">
        <f t="shared" si="37"/>
        <v>48458</v>
      </c>
      <c r="C312" s="21">
        <f>IF(A312&gt;$C$3,"_",_xlfn.IFERROR(VLOOKUP(B312,BAZA_LIBOR_WIBOR_KURS!$C$2:$F$145,2,FALSE),C311))</f>
        <v>-0.00732</v>
      </c>
      <c r="D312" s="21">
        <f t="shared" si="38"/>
        <v>0.02</v>
      </c>
      <c r="E312" s="28">
        <f t="shared" si="39"/>
        <v>27.68698316880228</v>
      </c>
      <c r="F312" s="28">
        <f t="shared" si="40"/>
        <v>430.6398126744824</v>
      </c>
      <c r="G312" s="31">
        <f>IF(A312&gt;$C$3,"_",$C$8-SUM($F$11:F312))</f>
        <v>25771.552460639985</v>
      </c>
      <c r="H312" s="22">
        <f>IF(A312&gt;$C$3,"_",_xlfn.IFERROR(VLOOKUP(B312,BAZA_LIBOR_WIBOR_KURS!$C$2:$F$145,4,FALSE),H311))</f>
        <v>3.914</v>
      </c>
      <c r="I312" s="21">
        <f>IF(A312&gt;$C$3,"_",_xlfn.IFERROR(VLOOKUP(B312,BAZA_LIBOR_WIBOR_KURS!$C$2:$F$145,3,FALSE),I311))</f>
        <v>0.0173</v>
      </c>
      <c r="J312" s="21">
        <f t="shared" si="41"/>
        <v>0.02</v>
      </c>
      <c r="K312" s="29">
        <f t="shared" si="36"/>
        <v>0</v>
      </c>
      <c r="L312" s="22">
        <f t="shared" si="42"/>
        <v>1682.4</v>
      </c>
      <c r="M312" s="22">
        <f t="shared" si="43"/>
        <v>-1682.4</v>
      </c>
      <c r="N312" s="32">
        <f>IF(A312&gt;$C$3,"_",$C$2-SUM($M$11:M312))</f>
        <v>542936.1757084674</v>
      </c>
    </row>
    <row r="313" spans="1:14" ht="12.75">
      <c r="A313" s="18">
        <f t="shared" si="44"/>
        <v>303</v>
      </c>
      <c r="B313" s="20">
        <f t="shared" si="37"/>
        <v>48488</v>
      </c>
      <c r="C313" s="21">
        <f>IF(A313&gt;$C$3,"_",_xlfn.IFERROR(VLOOKUP(B313,BAZA_LIBOR_WIBOR_KURS!$C$2:$F$145,2,FALSE),C312))</f>
        <v>-0.00732</v>
      </c>
      <c r="D313" s="21">
        <f t="shared" si="38"/>
        <v>0.02</v>
      </c>
      <c r="E313" s="28">
        <f t="shared" si="39"/>
        <v>27.231940433409584</v>
      </c>
      <c r="F313" s="28">
        <f t="shared" si="40"/>
        <v>431.09485540987527</v>
      </c>
      <c r="G313" s="31">
        <f>IF(A313&gt;$C$3,"_",$C$8-SUM($F$11:F313))</f>
        <v>25340.457605230113</v>
      </c>
      <c r="H313" s="22">
        <f>IF(A313&gt;$C$3,"_",_xlfn.IFERROR(VLOOKUP(B313,BAZA_LIBOR_WIBOR_KURS!$C$2:$F$145,4,FALSE),H312))</f>
        <v>3.914</v>
      </c>
      <c r="I313" s="21">
        <f>IF(A313&gt;$C$3,"_",_xlfn.IFERROR(VLOOKUP(B313,BAZA_LIBOR_WIBOR_KURS!$C$2:$F$145,3,FALSE),I312))</f>
        <v>0.0173</v>
      </c>
      <c r="J313" s="21">
        <f t="shared" si="41"/>
        <v>0.02</v>
      </c>
      <c r="K313" s="29">
        <f t="shared" si="36"/>
        <v>0</v>
      </c>
      <c r="L313" s="22">
        <f t="shared" si="42"/>
        <v>1687.63</v>
      </c>
      <c r="M313" s="22">
        <f t="shared" si="43"/>
        <v>-1687.63</v>
      </c>
      <c r="N313" s="32">
        <f>IF(A313&gt;$C$3,"_",$C$2-SUM($M$11:M313))</f>
        <v>544623.8057084675</v>
      </c>
    </row>
    <row r="314" spans="1:14" ht="12.75">
      <c r="A314" s="18">
        <f t="shared" si="44"/>
        <v>304</v>
      </c>
      <c r="B314" s="20">
        <f t="shared" si="37"/>
        <v>48519</v>
      </c>
      <c r="C314" s="21">
        <f>IF(A314&gt;$C$3,"_",_xlfn.IFERROR(VLOOKUP(B314,BAZA_LIBOR_WIBOR_KURS!$C$2:$F$145,2,FALSE),C313))</f>
        <v>-0.00732</v>
      </c>
      <c r="D314" s="21">
        <f t="shared" si="38"/>
        <v>0.02</v>
      </c>
      <c r="E314" s="28">
        <f t="shared" si="39"/>
        <v>26.776416869526486</v>
      </c>
      <c r="F314" s="28">
        <f t="shared" si="40"/>
        <v>431.5503789737584</v>
      </c>
      <c r="G314" s="31">
        <f>IF(A314&gt;$C$3,"_",$C$8-SUM($F$11:F314))</f>
        <v>24908.907226256357</v>
      </c>
      <c r="H314" s="22">
        <f>IF(A314&gt;$C$3,"_",_xlfn.IFERROR(VLOOKUP(B314,BAZA_LIBOR_WIBOR_KURS!$C$2:$F$145,4,FALSE),H313))</f>
        <v>3.914</v>
      </c>
      <c r="I314" s="21">
        <f>IF(A314&gt;$C$3,"_",_xlfn.IFERROR(VLOOKUP(B314,BAZA_LIBOR_WIBOR_KURS!$C$2:$F$145,3,FALSE),I313))</f>
        <v>0.0173</v>
      </c>
      <c r="J314" s="21">
        <f t="shared" si="41"/>
        <v>0.02</v>
      </c>
      <c r="K314" s="29">
        <f t="shared" si="36"/>
        <v>0</v>
      </c>
      <c r="L314" s="22">
        <f t="shared" si="42"/>
        <v>1692.87</v>
      </c>
      <c r="M314" s="22">
        <f t="shared" si="43"/>
        <v>-1692.87</v>
      </c>
      <c r="N314" s="32">
        <f>IF(A314&gt;$C$3,"_",$C$2-SUM($M$11:M314))</f>
        <v>546316.6757084674</v>
      </c>
    </row>
    <row r="315" spans="1:14" ht="12.75">
      <c r="A315" s="18">
        <f t="shared" si="44"/>
        <v>305</v>
      </c>
      <c r="B315" s="20">
        <f t="shared" si="37"/>
        <v>48549</v>
      </c>
      <c r="C315" s="21">
        <f>IF(A315&gt;$C$3,"_",_xlfn.IFERROR(VLOOKUP(B315,BAZA_LIBOR_WIBOR_KURS!$C$2:$F$145,2,FALSE),C314))</f>
        <v>-0.00732</v>
      </c>
      <c r="D315" s="21">
        <f t="shared" si="38"/>
        <v>0.02</v>
      </c>
      <c r="E315" s="28">
        <f t="shared" si="39"/>
        <v>26.32041196907755</v>
      </c>
      <c r="F315" s="28">
        <f t="shared" si="40"/>
        <v>432.0063838742075</v>
      </c>
      <c r="G315" s="31">
        <f>IF(A315&gt;$C$3,"_",$C$8-SUM($F$11:F315))</f>
        <v>24476.90084238215</v>
      </c>
      <c r="H315" s="22">
        <f>IF(A315&gt;$C$3,"_",_xlfn.IFERROR(VLOOKUP(B315,BAZA_LIBOR_WIBOR_KURS!$C$2:$F$145,4,FALSE),H314))</f>
        <v>3.914</v>
      </c>
      <c r="I315" s="21">
        <f>IF(A315&gt;$C$3,"_",_xlfn.IFERROR(VLOOKUP(B315,BAZA_LIBOR_WIBOR_KURS!$C$2:$F$145,3,FALSE),I314))</f>
        <v>0.0173</v>
      </c>
      <c r="J315" s="21">
        <f t="shared" si="41"/>
        <v>0.02</v>
      </c>
      <c r="K315" s="29">
        <f t="shared" si="36"/>
        <v>0</v>
      </c>
      <c r="L315" s="22">
        <f t="shared" si="42"/>
        <v>1698.13</v>
      </c>
      <c r="M315" s="22">
        <f t="shared" si="43"/>
        <v>-1698.13</v>
      </c>
      <c r="N315" s="32">
        <f>IF(A315&gt;$C$3,"_",$C$2-SUM($M$11:M315))</f>
        <v>548014.8057084675</v>
      </c>
    </row>
    <row r="316" spans="1:14" ht="12.75">
      <c r="A316" s="18">
        <f t="shared" si="44"/>
        <v>306</v>
      </c>
      <c r="B316" s="20">
        <f t="shared" si="37"/>
        <v>48580</v>
      </c>
      <c r="C316" s="21">
        <f>IF(A316&gt;$C$3,"_",_xlfn.IFERROR(VLOOKUP(B316,BAZA_LIBOR_WIBOR_KURS!$C$2:$F$145,2,FALSE),C315))</f>
        <v>-0.00732</v>
      </c>
      <c r="D316" s="21">
        <f t="shared" si="38"/>
        <v>0.02</v>
      </c>
      <c r="E316" s="28">
        <f t="shared" si="39"/>
        <v>25.863925223450472</v>
      </c>
      <c r="F316" s="28">
        <f t="shared" si="40"/>
        <v>432.46287061983446</v>
      </c>
      <c r="G316" s="31">
        <f>IF(A316&gt;$C$3,"_",$C$8-SUM($F$11:F316))</f>
        <v>24044.437971762323</v>
      </c>
      <c r="H316" s="22">
        <f>IF(A316&gt;$C$3,"_",_xlfn.IFERROR(VLOOKUP(B316,BAZA_LIBOR_WIBOR_KURS!$C$2:$F$145,4,FALSE),H315))</f>
        <v>3.914</v>
      </c>
      <c r="I316" s="21">
        <f>IF(A316&gt;$C$3,"_",_xlfn.IFERROR(VLOOKUP(B316,BAZA_LIBOR_WIBOR_KURS!$C$2:$F$145,3,FALSE),I315))</f>
        <v>0.0173</v>
      </c>
      <c r="J316" s="21">
        <f t="shared" si="41"/>
        <v>0.02</v>
      </c>
      <c r="K316" s="29">
        <f t="shared" si="36"/>
        <v>0</v>
      </c>
      <c r="L316" s="22">
        <f t="shared" si="42"/>
        <v>1703.41</v>
      </c>
      <c r="M316" s="22">
        <f t="shared" si="43"/>
        <v>-1703.41</v>
      </c>
      <c r="N316" s="32">
        <f>IF(A316&gt;$C$3,"_",$C$2-SUM($M$11:M316))</f>
        <v>549718.2157084674</v>
      </c>
    </row>
    <row r="317" spans="1:14" ht="12.75">
      <c r="A317" s="18">
        <f t="shared" si="44"/>
        <v>307</v>
      </c>
      <c r="B317" s="20">
        <f t="shared" si="37"/>
        <v>48611</v>
      </c>
      <c r="C317" s="21">
        <f>IF(A317&gt;$C$3,"_",_xlfn.IFERROR(VLOOKUP(B317,BAZA_LIBOR_WIBOR_KURS!$C$2:$F$145,2,FALSE),C316))</f>
        <v>-0.00732</v>
      </c>
      <c r="D317" s="21">
        <f t="shared" si="38"/>
        <v>0.02</v>
      </c>
      <c r="E317" s="28">
        <f t="shared" si="39"/>
        <v>25.406956123495522</v>
      </c>
      <c r="F317" s="28">
        <f t="shared" si="40"/>
        <v>432.9198397197896</v>
      </c>
      <c r="G317" s="31">
        <f>IF(A317&gt;$C$3,"_",$C$8-SUM($F$11:F317))</f>
        <v>23611.518132042533</v>
      </c>
      <c r="H317" s="22">
        <f>IF(A317&gt;$C$3,"_",_xlfn.IFERROR(VLOOKUP(B317,BAZA_LIBOR_WIBOR_KURS!$C$2:$F$145,4,FALSE),H316))</f>
        <v>3.914</v>
      </c>
      <c r="I317" s="21">
        <f>IF(A317&gt;$C$3,"_",_xlfn.IFERROR(VLOOKUP(B317,BAZA_LIBOR_WIBOR_KURS!$C$2:$F$145,3,FALSE),I316))</f>
        <v>0.0173</v>
      </c>
      <c r="J317" s="21">
        <f t="shared" si="41"/>
        <v>0.02</v>
      </c>
      <c r="K317" s="29">
        <f t="shared" si="36"/>
        <v>0</v>
      </c>
      <c r="L317" s="22">
        <f t="shared" si="42"/>
        <v>1708.71</v>
      </c>
      <c r="M317" s="22">
        <f t="shared" si="43"/>
        <v>-1708.71</v>
      </c>
      <c r="N317" s="32">
        <f>IF(A317&gt;$C$3,"_",$C$2-SUM($M$11:M317))</f>
        <v>551426.9257084674</v>
      </c>
    </row>
    <row r="318" spans="1:14" ht="12.75">
      <c r="A318" s="18">
        <f t="shared" si="44"/>
        <v>308</v>
      </c>
      <c r="B318" s="20">
        <f t="shared" si="37"/>
        <v>48639</v>
      </c>
      <c r="C318" s="21">
        <f>IF(A318&gt;$C$3,"_",_xlfn.IFERROR(VLOOKUP(B318,BAZA_LIBOR_WIBOR_KURS!$C$2:$F$145,2,FALSE),C317))</f>
        <v>-0.00732</v>
      </c>
      <c r="D318" s="21">
        <f t="shared" si="38"/>
        <v>0.02</v>
      </c>
      <c r="E318" s="28">
        <f t="shared" si="39"/>
        <v>24.949504159524942</v>
      </c>
      <c r="F318" s="28">
        <f t="shared" si="40"/>
        <v>433.3772916837601</v>
      </c>
      <c r="G318" s="31">
        <f>IF(A318&gt;$C$3,"_",$C$8-SUM($F$11:F318))</f>
        <v>23178.14084035877</v>
      </c>
      <c r="H318" s="22">
        <f>IF(A318&gt;$C$3,"_",_xlfn.IFERROR(VLOOKUP(B318,BAZA_LIBOR_WIBOR_KURS!$C$2:$F$145,4,FALSE),H317))</f>
        <v>3.914</v>
      </c>
      <c r="I318" s="21">
        <f>IF(A318&gt;$C$3,"_",_xlfn.IFERROR(VLOOKUP(B318,BAZA_LIBOR_WIBOR_KURS!$C$2:$F$145,3,FALSE),I317))</f>
        <v>0.0173</v>
      </c>
      <c r="J318" s="21">
        <f t="shared" si="41"/>
        <v>0.02</v>
      </c>
      <c r="K318" s="29">
        <f t="shared" si="36"/>
        <v>0</v>
      </c>
      <c r="L318" s="22">
        <f t="shared" si="42"/>
        <v>1714.02</v>
      </c>
      <c r="M318" s="22">
        <f t="shared" si="43"/>
        <v>-1714.02</v>
      </c>
      <c r="N318" s="32">
        <f>IF(A318&gt;$C$3,"_",$C$2-SUM($M$11:M318))</f>
        <v>553140.9457084674</v>
      </c>
    </row>
    <row r="319" spans="1:14" ht="12.75">
      <c r="A319" s="18">
        <f t="shared" si="44"/>
        <v>309</v>
      </c>
      <c r="B319" s="20">
        <f t="shared" si="37"/>
        <v>48670</v>
      </c>
      <c r="C319" s="21">
        <f>IF(A319&gt;$C$3,"_",_xlfn.IFERROR(VLOOKUP(B319,BAZA_LIBOR_WIBOR_KURS!$C$2:$F$145,2,FALSE),C318))</f>
        <v>-0.00732</v>
      </c>
      <c r="D319" s="21">
        <f t="shared" si="38"/>
        <v>0.02</v>
      </c>
      <c r="E319" s="28">
        <f t="shared" si="39"/>
        <v>24.491568821312434</v>
      </c>
      <c r="F319" s="28">
        <f t="shared" si="40"/>
        <v>433.8352270219726</v>
      </c>
      <c r="G319" s="31">
        <f>IF(A319&gt;$C$3,"_",$C$8-SUM($F$11:F319))</f>
        <v>22744.305613336794</v>
      </c>
      <c r="H319" s="22">
        <f>IF(A319&gt;$C$3,"_",_xlfn.IFERROR(VLOOKUP(B319,BAZA_LIBOR_WIBOR_KURS!$C$2:$F$145,4,FALSE),H318))</f>
        <v>3.914</v>
      </c>
      <c r="I319" s="21">
        <f>IF(A319&gt;$C$3,"_",_xlfn.IFERROR(VLOOKUP(B319,BAZA_LIBOR_WIBOR_KURS!$C$2:$F$145,3,FALSE),I318))</f>
        <v>0.0173</v>
      </c>
      <c r="J319" s="21">
        <f t="shared" si="41"/>
        <v>0.02</v>
      </c>
      <c r="K319" s="29">
        <f t="shared" si="36"/>
        <v>0</v>
      </c>
      <c r="L319" s="22">
        <f t="shared" si="42"/>
        <v>1719.35</v>
      </c>
      <c r="M319" s="22">
        <f t="shared" si="43"/>
        <v>-1719.35</v>
      </c>
      <c r="N319" s="32">
        <f>IF(A319&gt;$C$3,"_",$C$2-SUM($M$11:M319))</f>
        <v>554860.2957084675</v>
      </c>
    </row>
    <row r="320" spans="1:14" ht="12.75">
      <c r="A320" s="18">
        <f t="shared" si="44"/>
        <v>310</v>
      </c>
      <c r="B320" s="20">
        <f t="shared" si="37"/>
        <v>48700</v>
      </c>
      <c r="C320" s="21">
        <f>IF(A320&gt;$C$3,"_",_xlfn.IFERROR(VLOOKUP(B320,BAZA_LIBOR_WIBOR_KURS!$C$2:$F$145,2,FALSE),C319))</f>
        <v>-0.00732</v>
      </c>
      <c r="D320" s="21">
        <f t="shared" si="38"/>
        <v>0.02</v>
      </c>
      <c r="E320" s="28">
        <f t="shared" si="39"/>
        <v>24.033149598092546</v>
      </c>
      <c r="F320" s="28">
        <f t="shared" si="40"/>
        <v>434.29364624519235</v>
      </c>
      <c r="G320" s="31">
        <f>IF(A320&gt;$C$3,"_",$C$8-SUM($F$11:F320))</f>
        <v>22310.011967091603</v>
      </c>
      <c r="H320" s="22">
        <f>IF(A320&gt;$C$3,"_",_xlfn.IFERROR(VLOOKUP(B320,BAZA_LIBOR_WIBOR_KURS!$C$2:$F$145,4,FALSE),H319))</f>
        <v>3.914</v>
      </c>
      <c r="I320" s="21">
        <f>IF(A320&gt;$C$3,"_",_xlfn.IFERROR(VLOOKUP(B320,BAZA_LIBOR_WIBOR_KURS!$C$2:$F$145,3,FALSE),I319))</f>
        <v>0.0173</v>
      </c>
      <c r="J320" s="21">
        <f t="shared" si="41"/>
        <v>0.02</v>
      </c>
      <c r="K320" s="29">
        <f t="shared" si="36"/>
        <v>0</v>
      </c>
      <c r="L320" s="22">
        <f t="shared" si="42"/>
        <v>1724.69</v>
      </c>
      <c r="M320" s="22">
        <f t="shared" si="43"/>
        <v>-1724.69</v>
      </c>
      <c r="N320" s="32">
        <f>IF(A320&gt;$C$3,"_",$C$2-SUM($M$11:M320))</f>
        <v>556584.9857084674</v>
      </c>
    </row>
    <row r="321" spans="1:14" ht="12.75">
      <c r="A321" s="18">
        <f t="shared" si="44"/>
        <v>311</v>
      </c>
      <c r="B321" s="20">
        <f t="shared" si="37"/>
        <v>48731</v>
      </c>
      <c r="C321" s="21">
        <f>IF(A321&gt;$C$3,"_",_xlfn.IFERROR(VLOOKUP(B321,BAZA_LIBOR_WIBOR_KURS!$C$2:$F$145,2,FALSE),C320))</f>
        <v>-0.00732</v>
      </c>
      <c r="D321" s="21">
        <f t="shared" si="38"/>
        <v>0.02</v>
      </c>
      <c r="E321" s="28">
        <f t="shared" si="39"/>
        <v>23.57424597856013</v>
      </c>
      <c r="F321" s="28">
        <f t="shared" si="40"/>
        <v>434.75254986472487</v>
      </c>
      <c r="G321" s="31">
        <f>IF(A321&gt;$C$3,"_",$C$8-SUM($F$11:F321))</f>
        <v>21875.259417226873</v>
      </c>
      <c r="H321" s="22">
        <f>IF(A321&gt;$C$3,"_",_xlfn.IFERROR(VLOOKUP(B321,BAZA_LIBOR_WIBOR_KURS!$C$2:$F$145,4,FALSE),H320))</f>
        <v>3.914</v>
      </c>
      <c r="I321" s="21">
        <f>IF(A321&gt;$C$3,"_",_xlfn.IFERROR(VLOOKUP(B321,BAZA_LIBOR_WIBOR_KURS!$C$2:$F$145,3,FALSE),I320))</f>
        <v>0.0173</v>
      </c>
      <c r="J321" s="21">
        <f t="shared" si="41"/>
        <v>0.02</v>
      </c>
      <c r="K321" s="29">
        <f t="shared" si="36"/>
        <v>0</v>
      </c>
      <c r="L321" s="22">
        <f t="shared" si="42"/>
        <v>1730.05</v>
      </c>
      <c r="M321" s="22">
        <f t="shared" si="43"/>
        <v>-1730.05</v>
      </c>
      <c r="N321" s="32">
        <f>IF(A321&gt;$C$3,"_",$C$2-SUM($M$11:M321))</f>
        <v>558315.0357084675</v>
      </c>
    </row>
    <row r="322" spans="1:14" ht="12.75">
      <c r="A322" s="18">
        <f t="shared" si="44"/>
        <v>312</v>
      </c>
      <c r="B322" s="20">
        <f t="shared" si="37"/>
        <v>48761</v>
      </c>
      <c r="C322" s="21">
        <f>IF(A322&gt;$C$3,"_",_xlfn.IFERROR(VLOOKUP(B322,BAZA_LIBOR_WIBOR_KURS!$C$2:$F$145,2,FALSE),C321))</f>
        <v>-0.00732</v>
      </c>
      <c r="D322" s="21">
        <f t="shared" si="38"/>
        <v>0.02</v>
      </c>
      <c r="E322" s="28">
        <f t="shared" si="39"/>
        <v>23.114857450869728</v>
      </c>
      <c r="F322" s="28">
        <f t="shared" si="40"/>
        <v>435.2119383924151</v>
      </c>
      <c r="G322" s="31">
        <f>IF(A322&gt;$C$3,"_",$C$8-SUM($F$11:F322))</f>
        <v>21440.047478834458</v>
      </c>
      <c r="H322" s="22">
        <f>IF(A322&gt;$C$3,"_",_xlfn.IFERROR(VLOOKUP(B322,BAZA_LIBOR_WIBOR_KURS!$C$2:$F$145,4,FALSE),H321))</f>
        <v>3.914</v>
      </c>
      <c r="I322" s="21">
        <f>IF(A322&gt;$C$3,"_",_xlfn.IFERROR(VLOOKUP(B322,BAZA_LIBOR_WIBOR_KURS!$C$2:$F$145,3,FALSE),I321))</f>
        <v>0.0173</v>
      </c>
      <c r="J322" s="21">
        <f t="shared" si="41"/>
        <v>0.02</v>
      </c>
      <c r="K322" s="29">
        <f t="shared" si="36"/>
        <v>0</v>
      </c>
      <c r="L322" s="22">
        <f t="shared" si="42"/>
        <v>1735.43</v>
      </c>
      <c r="M322" s="22">
        <f t="shared" si="43"/>
        <v>-1735.43</v>
      </c>
      <c r="N322" s="32">
        <f>IF(A322&gt;$C$3,"_",$C$2-SUM($M$11:M322))</f>
        <v>560050.4657084674</v>
      </c>
    </row>
    <row r="323" spans="1:14" ht="12.75">
      <c r="A323" s="18">
        <f t="shared" si="44"/>
        <v>313</v>
      </c>
      <c r="B323" s="20">
        <f t="shared" si="37"/>
        <v>48792</v>
      </c>
      <c r="C323" s="21">
        <f>IF(A323&gt;$C$3,"_",_xlfn.IFERROR(VLOOKUP(B323,BAZA_LIBOR_WIBOR_KURS!$C$2:$F$145,2,FALSE),C322))</f>
        <v>-0.00732</v>
      </c>
      <c r="D323" s="21">
        <f t="shared" si="38"/>
        <v>0.02</v>
      </c>
      <c r="E323" s="28">
        <f t="shared" si="39"/>
        <v>22.654983502635076</v>
      </c>
      <c r="F323" s="28">
        <f t="shared" si="40"/>
        <v>435.67181234064986</v>
      </c>
      <c r="G323" s="31">
        <f>IF(A323&gt;$C$3,"_",$C$8-SUM($F$11:F323))</f>
        <v>21004.375666493812</v>
      </c>
      <c r="H323" s="22">
        <f>IF(A323&gt;$C$3,"_",_xlfn.IFERROR(VLOOKUP(B323,BAZA_LIBOR_WIBOR_KURS!$C$2:$F$145,4,FALSE),H322))</f>
        <v>3.914</v>
      </c>
      <c r="I323" s="21">
        <f>IF(A323&gt;$C$3,"_",_xlfn.IFERROR(VLOOKUP(B323,BAZA_LIBOR_WIBOR_KURS!$C$2:$F$145,3,FALSE),I322))</f>
        <v>0.0173</v>
      </c>
      <c r="J323" s="21">
        <f t="shared" si="41"/>
        <v>0.02</v>
      </c>
      <c r="K323" s="29">
        <f t="shared" si="36"/>
        <v>0</v>
      </c>
      <c r="L323" s="22">
        <f t="shared" si="42"/>
        <v>1740.82</v>
      </c>
      <c r="M323" s="22">
        <f t="shared" si="43"/>
        <v>-1740.82</v>
      </c>
      <c r="N323" s="32">
        <f>IF(A323&gt;$C$3,"_",$C$2-SUM($M$11:M323))</f>
        <v>561791.2857084675</v>
      </c>
    </row>
    <row r="324" spans="1:14" ht="12.75">
      <c r="A324" s="18">
        <f t="shared" si="44"/>
        <v>314</v>
      </c>
      <c r="B324" s="20">
        <f t="shared" si="37"/>
        <v>48823</v>
      </c>
      <c r="C324" s="21">
        <f>IF(A324&gt;$C$3,"_",_xlfn.IFERROR(VLOOKUP(B324,BAZA_LIBOR_WIBOR_KURS!$C$2:$F$145,2,FALSE),C323))</f>
        <v>-0.00732</v>
      </c>
      <c r="D324" s="21">
        <f t="shared" si="38"/>
        <v>0.02</v>
      </c>
      <c r="E324" s="28">
        <f t="shared" si="39"/>
        <v>22.19462362092846</v>
      </c>
      <c r="F324" s="28">
        <f t="shared" si="40"/>
        <v>436.13217222235653</v>
      </c>
      <c r="G324" s="31">
        <f>IF(A324&gt;$C$3,"_",$C$8-SUM($F$11:F324))</f>
        <v>20568.24349427146</v>
      </c>
      <c r="H324" s="22">
        <f>IF(A324&gt;$C$3,"_",_xlfn.IFERROR(VLOOKUP(B324,BAZA_LIBOR_WIBOR_KURS!$C$2:$F$145,4,FALSE),H323))</f>
        <v>3.914</v>
      </c>
      <c r="I324" s="21">
        <f>IF(A324&gt;$C$3,"_",_xlfn.IFERROR(VLOOKUP(B324,BAZA_LIBOR_WIBOR_KURS!$C$2:$F$145,3,FALSE),I323))</f>
        <v>0.0173</v>
      </c>
      <c r="J324" s="21">
        <f t="shared" si="41"/>
        <v>0.02</v>
      </c>
      <c r="K324" s="29">
        <f t="shared" si="36"/>
        <v>0</v>
      </c>
      <c r="L324" s="22">
        <f t="shared" si="42"/>
        <v>1746.23</v>
      </c>
      <c r="M324" s="22">
        <f t="shared" si="43"/>
        <v>-1746.23</v>
      </c>
      <c r="N324" s="32">
        <f>IF(A324&gt;$C$3,"_",$C$2-SUM($M$11:M324))</f>
        <v>563537.5157084675</v>
      </c>
    </row>
    <row r="325" spans="1:14" ht="12.75">
      <c r="A325" s="18">
        <f t="shared" si="44"/>
        <v>315</v>
      </c>
      <c r="B325" s="20">
        <f t="shared" si="37"/>
        <v>48853</v>
      </c>
      <c r="C325" s="21">
        <f>IF(A325&gt;$C$3,"_",_xlfn.IFERROR(VLOOKUP(B325,BAZA_LIBOR_WIBOR_KURS!$C$2:$F$145,2,FALSE),C324))</f>
        <v>-0.00732</v>
      </c>
      <c r="D325" s="21">
        <f t="shared" si="38"/>
        <v>0.02</v>
      </c>
      <c r="E325" s="28">
        <f t="shared" si="39"/>
        <v>21.733777292280177</v>
      </c>
      <c r="F325" s="28">
        <f t="shared" si="40"/>
        <v>436.5930185510049</v>
      </c>
      <c r="G325" s="31">
        <f>IF(A325&gt;$C$3,"_",$C$8-SUM($F$11:F325))</f>
        <v>20131.650475720453</v>
      </c>
      <c r="H325" s="22">
        <f>IF(A325&gt;$C$3,"_",_xlfn.IFERROR(VLOOKUP(B325,BAZA_LIBOR_WIBOR_KURS!$C$2:$F$145,4,FALSE),H324))</f>
        <v>3.914</v>
      </c>
      <c r="I325" s="21">
        <f>IF(A325&gt;$C$3,"_",_xlfn.IFERROR(VLOOKUP(B325,BAZA_LIBOR_WIBOR_KURS!$C$2:$F$145,3,FALSE),I324))</f>
        <v>0.0173</v>
      </c>
      <c r="J325" s="21">
        <f t="shared" si="41"/>
        <v>0.02</v>
      </c>
      <c r="K325" s="29">
        <f t="shared" si="36"/>
        <v>0</v>
      </c>
      <c r="L325" s="22">
        <f t="shared" si="42"/>
        <v>1751.66</v>
      </c>
      <c r="M325" s="22">
        <f t="shared" si="43"/>
        <v>-1751.66</v>
      </c>
      <c r="N325" s="32">
        <f>IF(A325&gt;$C$3,"_",$C$2-SUM($M$11:M325))</f>
        <v>565289.1757084674</v>
      </c>
    </row>
    <row r="326" spans="1:14" ht="12.75">
      <c r="A326" s="18">
        <f t="shared" si="44"/>
        <v>316</v>
      </c>
      <c r="B326" s="20">
        <f t="shared" si="37"/>
        <v>48884</v>
      </c>
      <c r="C326" s="21">
        <f>IF(A326&gt;$C$3,"_",_xlfn.IFERROR(VLOOKUP(B326,BAZA_LIBOR_WIBOR_KURS!$C$2:$F$145,2,FALSE),C325))</f>
        <v>-0.00732</v>
      </c>
      <c r="D326" s="21">
        <f t="shared" si="38"/>
        <v>0.02</v>
      </c>
      <c r="E326" s="28">
        <f t="shared" si="39"/>
        <v>21.272444002677947</v>
      </c>
      <c r="F326" s="28">
        <f t="shared" si="40"/>
        <v>437.054351840607</v>
      </c>
      <c r="G326" s="31">
        <f>IF(A326&gt;$C$3,"_",$C$8-SUM($F$11:F326))</f>
        <v>19694.596123879848</v>
      </c>
      <c r="H326" s="22">
        <f>IF(A326&gt;$C$3,"_",_xlfn.IFERROR(VLOOKUP(B326,BAZA_LIBOR_WIBOR_KURS!$C$2:$F$145,4,FALSE),H325))</f>
        <v>3.914</v>
      </c>
      <c r="I326" s="21">
        <f>IF(A326&gt;$C$3,"_",_xlfn.IFERROR(VLOOKUP(B326,BAZA_LIBOR_WIBOR_KURS!$C$2:$F$145,3,FALSE),I325))</f>
        <v>0.0173</v>
      </c>
      <c r="J326" s="21">
        <f t="shared" si="41"/>
        <v>0.02</v>
      </c>
      <c r="K326" s="29">
        <f t="shared" si="36"/>
        <v>0</v>
      </c>
      <c r="L326" s="22">
        <f t="shared" si="42"/>
        <v>1757.11</v>
      </c>
      <c r="M326" s="22">
        <f t="shared" si="43"/>
        <v>-1757.11</v>
      </c>
      <c r="N326" s="32">
        <f>IF(A326&gt;$C$3,"_",$C$2-SUM($M$11:M326))</f>
        <v>567046.2857084674</v>
      </c>
    </row>
    <row r="327" spans="1:14" ht="12.75">
      <c r="A327" s="18">
        <f t="shared" si="44"/>
        <v>317</v>
      </c>
      <c r="B327" s="20">
        <f t="shared" si="37"/>
        <v>48914</v>
      </c>
      <c r="C327" s="21">
        <f>IF(A327&gt;$C$3,"_",_xlfn.IFERROR(VLOOKUP(B327,BAZA_LIBOR_WIBOR_KURS!$C$2:$F$145,2,FALSE),C326))</f>
        <v>-0.00732</v>
      </c>
      <c r="D327" s="21">
        <f t="shared" si="38"/>
        <v>0.02</v>
      </c>
      <c r="E327" s="28">
        <f t="shared" si="39"/>
        <v>20.810623237566375</v>
      </c>
      <c r="F327" s="28">
        <f t="shared" si="40"/>
        <v>437.5161726057187</v>
      </c>
      <c r="G327" s="31">
        <f>IF(A327&gt;$C$3,"_",$C$8-SUM($F$11:F327))</f>
        <v>19257.079951274136</v>
      </c>
      <c r="H327" s="22">
        <f>IF(A327&gt;$C$3,"_",_xlfn.IFERROR(VLOOKUP(B327,BAZA_LIBOR_WIBOR_KURS!$C$2:$F$145,4,FALSE),H326))</f>
        <v>3.914</v>
      </c>
      <c r="I327" s="21">
        <f>IF(A327&gt;$C$3,"_",_xlfn.IFERROR(VLOOKUP(B327,BAZA_LIBOR_WIBOR_KURS!$C$2:$F$145,3,FALSE),I326))</f>
        <v>0.0173</v>
      </c>
      <c r="J327" s="21">
        <f t="shared" si="41"/>
        <v>0.02</v>
      </c>
      <c r="K327" s="29">
        <f t="shared" si="36"/>
        <v>0</v>
      </c>
      <c r="L327" s="22">
        <f t="shared" si="42"/>
        <v>1762.57</v>
      </c>
      <c r="M327" s="22">
        <f t="shared" si="43"/>
        <v>-1762.57</v>
      </c>
      <c r="N327" s="32">
        <f>IF(A327&gt;$C$3,"_",$C$2-SUM($M$11:M327))</f>
        <v>568808.8557084673</v>
      </c>
    </row>
    <row r="328" spans="1:14" ht="12.75">
      <c r="A328" s="18">
        <f t="shared" si="44"/>
        <v>318</v>
      </c>
      <c r="B328" s="20">
        <f t="shared" si="37"/>
        <v>48945</v>
      </c>
      <c r="C328" s="21">
        <f>IF(A328&gt;$C$3,"_",_xlfn.IFERROR(VLOOKUP(B328,BAZA_LIBOR_WIBOR_KURS!$C$2:$F$145,2,FALSE),C327))</f>
        <v>-0.00732</v>
      </c>
      <c r="D328" s="21">
        <f t="shared" si="38"/>
        <v>0.02</v>
      </c>
      <c r="E328" s="28">
        <f t="shared" si="39"/>
        <v>20.348314481846337</v>
      </c>
      <c r="F328" s="28">
        <f t="shared" si="40"/>
        <v>437.9784813614389</v>
      </c>
      <c r="G328" s="31">
        <f>IF(A328&gt;$C$3,"_",$C$8-SUM($F$11:F328))</f>
        <v>18819.101469912697</v>
      </c>
      <c r="H328" s="22">
        <f>IF(A328&gt;$C$3,"_",_xlfn.IFERROR(VLOOKUP(B328,BAZA_LIBOR_WIBOR_KURS!$C$2:$F$145,4,FALSE),H327))</f>
        <v>3.914</v>
      </c>
      <c r="I328" s="21">
        <f>IF(A328&gt;$C$3,"_",_xlfn.IFERROR(VLOOKUP(B328,BAZA_LIBOR_WIBOR_KURS!$C$2:$F$145,3,FALSE),I327))</f>
        <v>0.0173</v>
      </c>
      <c r="J328" s="21">
        <f t="shared" si="41"/>
        <v>0.02</v>
      </c>
      <c r="K328" s="29">
        <f t="shared" si="36"/>
        <v>0</v>
      </c>
      <c r="L328" s="22">
        <f t="shared" si="42"/>
        <v>1768.05</v>
      </c>
      <c r="M328" s="22">
        <f t="shared" si="43"/>
        <v>-1768.05</v>
      </c>
      <c r="N328" s="32">
        <f>IF(A328&gt;$C$3,"_",$C$2-SUM($M$11:M328))</f>
        <v>570576.9057084674</v>
      </c>
    </row>
    <row r="329" spans="1:14" ht="12.75">
      <c r="A329" s="18">
        <f t="shared" si="44"/>
        <v>319</v>
      </c>
      <c r="B329" s="20">
        <f t="shared" si="37"/>
        <v>48976</v>
      </c>
      <c r="C329" s="21">
        <f>IF(A329&gt;$C$3,"_",_xlfn.IFERROR(VLOOKUP(B329,BAZA_LIBOR_WIBOR_KURS!$C$2:$F$145,2,FALSE),C328))</f>
        <v>-0.00732</v>
      </c>
      <c r="D329" s="21">
        <f t="shared" si="38"/>
        <v>0.02</v>
      </c>
      <c r="E329" s="28">
        <f t="shared" si="39"/>
        <v>19.885517219874416</v>
      </c>
      <c r="F329" s="28">
        <f t="shared" si="40"/>
        <v>438.4412786234109</v>
      </c>
      <c r="G329" s="31">
        <f>IF(A329&gt;$C$3,"_",$C$8-SUM($F$11:F329))</f>
        <v>18380.66019128928</v>
      </c>
      <c r="H329" s="22">
        <f>IF(A329&gt;$C$3,"_",_xlfn.IFERROR(VLOOKUP(B329,BAZA_LIBOR_WIBOR_KURS!$C$2:$F$145,4,FALSE),H328))</f>
        <v>3.914</v>
      </c>
      <c r="I329" s="21">
        <f>IF(A329&gt;$C$3,"_",_xlfn.IFERROR(VLOOKUP(B329,BAZA_LIBOR_WIBOR_KURS!$C$2:$F$145,3,FALSE),I328))</f>
        <v>0.0173</v>
      </c>
      <c r="J329" s="21">
        <f t="shared" si="41"/>
        <v>0.02</v>
      </c>
      <c r="K329" s="29">
        <f t="shared" si="36"/>
        <v>0</v>
      </c>
      <c r="L329" s="22">
        <f t="shared" si="42"/>
        <v>1773.54</v>
      </c>
      <c r="M329" s="22">
        <f t="shared" si="43"/>
        <v>-1773.54</v>
      </c>
      <c r="N329" s="32">
        <f>IF(A329&gt;$C$3,"_",$C$2-SUM($M$11:M329))</f>
        <v>572350.4457084674</v>
      </c>
    </row>
    <row r="330" spans="1:14" ht="12.75">
      <c r="A330" s="18">
        <f t="shared" si="44"/>
        <v>320</v>
      </c>
      <c r="B330" s="20">
        <f t="shared" si="37"/>
        <v>49004</v>
      </c>
      <c r="C330" s="21">
        <f>IF(A330&gt;$C$3,"_",_xlfn.IFERROR(VLOOKUP(B330,BAZA_LIBOR_WIBOR_KURS!$C$2:$F$145,2,FALSE),C329))</f>
        <v>-0.00732</v>
      </c>
      <c r="D330" s="21">
        <f t="shared" si="38"/>
        <v>0.02</v>
      </c>
      <c r="E330" s="28">
        <f t="shared" si="39"/>
        <v>19.42223093546234</v>
      </c>
      <c r="F330" s="28">
        <f t="shared" si="40"/>
        <v>438.9045649078227</v>
      </c>
      <c r="G330" s="31">
        <f>IF(A330&gt;$C$3,"_",$C$8-SUM($F$11:F330))</f>
        <v>17941.755626381462</v>
      </c>
      <c r="H330" s="22">
        <f>IF(A330&gt;$C$3,"_",_xlfn.IFERROR(VLOOKUP(B330,BAZA_LIBOR_WIBOR_KURS!$C$2:$F$145,4,FALSE),H329))</f>
        <v>3.914</v>
      </c>
      <c r="I330" s="21">
        <f>IF(A330&gt;$C$3,"_",_xlfn.IFERROR(VLOOKUP(B330,BAZA_LIBOR_WIBOR_KURS!$C$2:$F$145,3,FALSE),I329))</f>
        <v>0.0173</v>
      </c>
      <c r="J330" s="21">
        <f t="shared" si="41"/>
        <v>0.02</v>
      </c>
      <c r="K330" s="29">
        <f t="shared" si="36"/>
        <v>0</v>
      </c>
      <c r="L330" s="22">
        <f t="shared" si="42"/>
        <v>1779.06</v>
      </c>
      <c r="M330" s="22">
        <f t="shared" si="43"/>
        <v>-1779.06</v>
      </c>
      <c r="N330" s="32">
        <f>IF(A330&gt;$C$3,"_",$C$2-SUM($M$11:M330))</f>
        <v>574129.5057084673</v>
      </c>
    </row>
    <row r="331" spans="1:14" ht="12.75">
      <c r="A331" s="18">
        <f t="shared" si="44"/>
        <v>321</v>
      </c>
      <c r="B331" s="20">
        <f t="shared" si="37"/>
        <v>49035</v>
      </c>
      <c r="C331" s="21">
        <f>IF(A331&gt;$C$3,"_",_xlfn.IFERROR(VLOOKUP(B331,BAZA_LIBOR_WIBOR_KURS!$C$2:$F$145,2,FALSE),C330))</f>
        <v>-0.00732</v>
      </c>
      <c r="D331" s="21">
        <f t="shared" si="38"/>
        <v>0.02</v>
      </c>
      <c r="E331" s="28">
        <f t="shared" si="39"/>
        <v>18.95845511187641</v>
      </c>
      <c r="F331" s="28">
        <f t="shared" si="40"/>
        <v>439.36834073140886</v>
      </c>
      <c r="G331" s="31">
        <f>IF(A331&gt;$C$3,"_",$C$8-SUM($F$11:F331))</f>
        <v>17502.387285650053</v>
      </c>
      <c r="H331" s="22">
        <f>IF(A331&gt;$C$3,"_",_xlfn.IFERROR(VLOOKUP(B331,BAZA_LIBOR_WIBOR_KURS!$C$2:$F$145,4,FALSE),H330))</f>
        <v>3.914</v>
      </c>
      <c r="I331" s="21">
        <f>IF(A331&gt;$C$3,"_",_xlfn.IFERROR(VLOOKUP(B331,BAZA_LIBOR_WIBOR_KURS!$C$2:$F$145,3,FALSE),I330))</f>
        <v>0.0173</v>
      </c>
      <c r="J331" s="21">
        <f t="shared" si="41"/>
        <v>0.02</v>
      </c>
      <c r="K331" s="29">
        <f aca="true" t="shared" si="45" ref="K331:K394">IF(A331&gt;$C$3,"_",IF(B331&gt;$F$4,0,H331*(E331+F331)))</f>
        <v>0</v>
      </c>
      <c r="L331" s="22">
        <f t="shared" si="42"/>
        <v>1784.59</v>
      </c>
      <c r="M331" s="22">
        <f t="shared" si="43"/>
        <v>-1784.59</v>
      </c>
      <c r="N331" s="32">
        <f>IF(A331&gt;$C$3,"_",$C$2-SUM($M$11:M331))</f>
        <v>575914.0957084673</v>
      </c>
    </row>
    <row r="332" spans="1:14" ht="12.75">
      <c r="A332" s="18">
        <f t="shared" si="44"/>
        <v>322</v>
      </c>
      <c r="B332" s="20">
        <f aca="true" t="shared" si="46" ref="B332:B395">IF(A332&gt;$C$3,"_",DATE(YEAR(B331),MONTH(B331)+1,1))</f>
        <v>49065</v>
      </c>
      <c r="C332" s="21">
        <f>IF(A332&gt;$C$3,"_",_xlfn.IFERROR(VLOOKUP(B332,BAZA_LIBOR_WIBOR_KURS!$C$2:$F$145,2,FALSE),C331))</f>
        <v>-0.00732</v>
      </c>
      <c r="D332" s="21">
        <f aca="true" t="shared" si="47" ref="D332:D395">IF(A332&gt;$C$3,"_",D331)</f>
        <v>0.02</v>
      </c>
      <c r="E332" s="28">
        <f aca="true" t="shared" si="48" ref="E332:E395">IF(A332&gt;$C$3,"_",IPMT((C332+D332)/12,1,$C$3-A331,-G331))</f>
        <v>18.49418923183689</v>
      </c>
      <c r="F332" s="28">
        <f aca="true" t="shared" si="49" ref="F332:F395">IF(A332&gt;$C$3,"_",PPMT((C332+D332)/12,1,$C$3-A331,-G331))</f>
        <v>439.83260661144834</v>
      </c>
      <c r="G332" s="31">
        <f>IF(A332&gt;$C$3,"_",$C$8-SUM($F$11:F332))</f>
        <v>17062.5546790386</v>
      </c>
      <c r="H332" s="22">
        <f>IF(A332&gt;$C$3,"_",_xlfn.IFERROR(VLOOKUP(B332,BAZA_LIBOR_WIBOR_KURS!$C$2:$F$145,4,FALSE),H331))</f>
        <v>3.914</v>
      </c>
      <c r="I332" s="21">
        <f>IF(A332&gt;$C$3,"_",_xlfn.IFERROR(VLOOKUP(B332,BAZA_LIBOR_WIBOR_KURS!$C$2:$F$145,3,FALSE),I331))</f>
        <v>0.0173</v>
      </c>
      <c r="J332" s="21">
        <f aca="true" t="shared" si="50" ref="J332:J395">IF(A332&gt;$C$3,"_",J331)</f>
        <v>0.02</v>
      </c>
      <c r="K332" s="29">
        <f t="shared" si="45"/>
        <v>0</v>
      </c>
      <c r="L332" s="22">
        <f aca="true" t="shared" si="51" ref="L332:L395">IF(A332&gt;$C$3,"_",IF(N331&lt;0,0,ROUND(N331*(I332+J332)/12,2)))</f>
        <v>1790.13</v>
      </c>
      <c r="M332" s="22">
        <f aca="true" t="shared" si="52" ref="M332:M395">_xlfn.IFERROR(K332-L332,"_")</f>
        <v>-1790.13</v>
      </c>
      <c r="N332" s="32">
        <f>IF(A332&gt;$C$3,"_",$C$2-SUM($M$11:M332))</f>
        <v>577704.2257084674</v>
      </c>
    </row>
    <row r="333" spans="1:14" ht="12.75">
      <c r="A333" s="18">
        <f aca="true" t="shared" si="53" ref="A333:A396">A332+1</f>
        <v>323</v>
      </c>
      <c r="B333" s="20">
        <f t="shared" si="46"/>
        <v>49096</v>
      </c>
      <c r="C333" s="21">
        <f>IF(A333&gt;$C$3,"_",_xlfn.IFERROR(VLOOKUP(B333,BAZA_LIBOR_WIBOR_KURS!$C$2:$F$145,2,FALSE),C332))</f>
        <v>-0.00732</v>
      </c>
      <c r="D333" s="21">
        <f t="shared" si="47"/>
        <v>0.02</v>
      </c>
      <c r="E333" s="28">
        <f t="shared" si="48"/>
        <v>18.029432777517453</v>
      </c>
      <c r="F333" s="28">
        <f t="shared" si="49"/>
        <v>440.2973630657676</v>
      </c>
      <c r="G333" s="31">
        <f>IF(A333&gt;$C$3,"_",$C$8-SUM($F$11:F333))</f>
        <v>16622.257315972834</v>
      </c>
      <c r="H333" s="22">
        <f>IF(A333&gt;$C$3,"_",_xlfn.IFERROR(VLOOKUP(B333,BAZA_LIBOR_WIBOR_KURS!$C$2:$F$145,4,FALSE),H332))</f>
        <v>3.914</v>
      </c>
      <c r="I333" s="21">
        <f>IF(A333&gt;$C$3,"_",_xlfn.IFERROR(VLOOKUP(B333,BAZA_LIBOR_WIBOR_KURS!$C$2:$F$145,3,FALSE),I332))</f>
        <v>0.0173</v>
      </c>
      <c r="J333" s="21">
        <f t="shared" si="50"/>
        <v>0.02</v>
      </c>
      <c r="K333" s="29">
        <f t="shared" si="45"/>
        <v>0</v>
      </c>
      <c r="L333" s="22">
        <f t="shared" si="51"/>
        <v>1795.7</v>
      </c>
      <c r="M333" s="22">
        <f t="shared" si="52"/>
        <v>-1795.7</v>
      </c>
      <c r="N333" s="32">
        <f>IF(A333&gt;$C$3,"_",$C$2-SUM($M$11:M333))</f>
        <v>579499.9257084674</v>
      </c>
    </row>
    <row r="334" spans="1:14" ht="12.75">
      <c r="A334" s="18">
        <f t="shared" si="53"/>
        <v>324</v>
      </c>
      <c r="B334" s="20">
        <f t="shared" si="46"/>
        <v>49126</v>
      </c>
      <c r="C334" s="21">
        <f>IF(A334&gt;$C$3,"_",_xlfn.IFERROR(VLOOKUP(B334,BAZA_LIBOR_WIBOR_KURS!$C$2:$F$145,2,FALSE),C333))</f>
        <v>-0.00732</v>
      </c>
      <c r="D334" s="21">
        <f t="shared" si="47"/>
        <v>0.02</v>
      </c>
      <c r="E334" s="28">
        <f t="shared" si="48"/>
        <v>17.564185230544627</v>
      </c>
      <c r="F334" s="28">
        <f t="shared" si="49"/>
        <v>440.76261061274056</v>
      </c>
      <c r="G334" s="31">
        <f>IF(A334&gt;$C$3,"_",$C$8-SUM($F$11:F334))</f>
        <v>16181.494705360092</v>
      </c>
      <c r="H334" s="22">
        <f>IF(A334&gt;$C$3,"_",_xlfn.IFERROR(VLOOKUP(B334,BAZA_LIBOR_WIBOR_KURS!$C$2:$F$145,4,FALSE),H333))</f>
        <v>3.914</v>
      </c>
      <c r="I334" s="21">
        <f>IF(A334&gt;$C$3,"_",_xlfn.IFERROR(VLOOKUP(B334,BAZA_LIBOR_WIBOR_KURS!$C$2:$F$145,3,FALSE),I333))</f>
        <v>0.0173</v>
      </c>
      <c r="J334" s="21">
        <f t="shared" si="50"/>
        <v>0.02</v>
      </c>
      <c r="K334" s="29">
        <f t="shared" si="45"/>
        <v>0</v>
      </c>
      <c r="L334" s="22">
        <f t="shared" si="51"/>
        <v>1801.28</v>
      </c>
      <c r="M334" s="22">
        <f t="shared" si="52"/>
        <v>-1801.28</v>
      </c>
      <c r="N334" s="32">
        <f>IF(A334&gt;$C$3,"_",$C$2-SUM($M$11:M334))</f>
        <v>581301.2057084674</v>
      </c>
    </row>
    <row r="335" spans="1:14" ht="12.75">
      <c r="A335" s="18">
        <f t="shared" si="53"/>
        <v>325</v>
      </c>
      <c r="B335" s="20">
        <f t="shared" si="46"/>
        <v>49157</v>
      </c>
      <c r="C335" s="21">
        <f>IF(A335&gt;$C$3,"_",_xlfn.IFERROR(VLOOKUP(B335,BAZA_LIBOR_WIBOR_KURS!$C$2:$F$145,2,FALSE),C334))</f>
        <v>-0.00732</v>
      </c>
      <c r="D335" s="21">
        <f t="shared" si="47"/>
        <v>0.02</v>
      </c>
      <c r="E335" s="28">
        <f t="shared" si="48"/>
        <v>17.098446071997163</v>
      </c>
      <c r="F335" s="28">
        <f t="shared" si="49"/>
        <v>441.228349771288</v>
      </c>
      <c r="G335" s="31">
        <f>IF(A335&gt;$C$3,"_",$C$8-SUM($F$11:F335))</f>
        <v>15740.2663555888</v>
      </c>
      <c r="H335" s="22">
        <f>IF(A335&gt;$C$3,"_",_xlfn.IFERROR(VLOOKUP(B335,BAZA_LIBOR_WIBOR_KURS!$C$2:$F$145,4,FALSE),H334))</f>
        <v>3.914</v>
      </c>
      <c r="I335" s="21">
        <f>IF(A335&gt;$C$3,"_",_xlfn.IFERROR(VLOOKUP(B335,BAZA_LIBOR_WIBOR_KURS!$C$2:$F$145,3,FALSE),I334))</f>
        <v>0.0173</v>
      </c>
      <c r="J335" s="21">
        <f t="shared" si="50"/>
        <v>0.02</v>
      </c>
      <c r="K335" s="29">
        <f t="shared" si="45"/>
        <v>0</v>
      </c>
      <c r="L335" s="22">
        <f t="shared" si="51"/>
        <v>1806.88</v>
      </c>
      <c r="M335" s="22">
        <f t="shared" si="52"/>
        <v>-1806.88</v>
      </c>
      <c r="N335" s="32">
        <f>IF(A335&gt;$C$3,"_",$C$2-SUM($M$11:M335))</f>
        <v>583108.0857084674</v>
      </c>
    </row>
    <row r="336" spans="1:14" ht="12.75">
      <c r="A336" s="18">
        <f t="shared" si="53"/>
        <v>326</v>
      </c>
      <c r="B336" s="20">
        <f t="shared" si="46"/>
        <v>49188</v>
      </c>
      <c r="C336" s="21">
        <f>IF(A336&gt;$C$3,"_",_xlfn.IFERROR(VLOOKUP(B336,BAZA_LIBOR_WIBOR_KURS!$C$2:$F$145,2,FALSE),C335))</f>
        <v>-0.00732</v>
      </c>
      <c r="D336" s="21">
        <f t="shared" si="47"/>
        <v>0.02</v>
      </c>
      <c r="E336" s="28">
        <f t="shared" si="48"/>
        <v>16.632214782405498</v>
      </c>
      <c r="F336" s="28">
        <f t="shared" si="49"/>
        <v>441.69458106087944</v>
      </c>
      <c r="G336" s="31">
        <f>IF(A336&gt;$C$3,"_",$C$8-SUM($F$11:F336))</f>
        <v>15298.571774527925</v>
      </c>
      <c r="H336" s="22">
        <f>IF(A336&gt;$C$3,"_",_xlfn.IFERROR(VLOOKUP(B336,BAZA_LIBOR_WIBOR_KURS!$C$2:$F$145,4,FALSE),H335))</f>
        <v>3.914</v>
      </c>
      <c r="I336" s="21">
        <f>IF(A336&gt;$C$3,"_",_xlfn.IFERROR(VLOOKUP(B336,BAZA_LIBOR_WIBOR_KURS!$C$2:$F$145,3,FALSE),I335))</f>
        <v>0.0173</v>
      </c>
      <c r="J336" s="21">
        <f t="shared" si="50"/>
        <v>0.02</v>
      </c>
      <c r="K336" s="29">
        <f t="shared" si="45"/>
        <v>0</v>
      </c>
      <c r="L336" s="22">
        <f t="shared" si="51"/>
        <v>1812.49</v>
      </c>
      <c r="M336" s="22">
        <f t="shared" si="52"/>
        <v>-1812.49</v>
      </c>
      <c r="N336" s="32">
        <f>IF(A336&gt;$C$3,"_",$C$2-SUM($M$11:M336))</f>
        <v>584920.5757084674</v>
      </c>
    </row>
    <row r="337" spans="1:14" ht="12.75">
      <c r="A337" s="18">
        <f t="shared" si="53"/>
        <v>327</v>
      </c>
      <c r="B337" s="20">
        <f t="shared" si="46"/>
        <v>49218</v>
      </c>
      <c r="C337" s="21">
        <f>IF(A337&gt;$C$3,"_",_xlfn.IFERROR(VLOOKUP(B337,BAZA_LIBOR_WIBOR_KURS!$C$2:$F$145,2,FALSE),C336))</f>
        <v>-0.00732</v>
      </c>
      <c r="D337" s="21">
        <f t="shared" si="47"/>
        <v>0.02</v>
      </c>
      <c r="E337" s="28">
        <f t="shared" si="48"/>
        <v>16.165490841751176</v>
      </c>
      <c r="F337" s="28">
        <f t="shared" si="49"/>
        <v>442.161305001534</v>
      </c>
      <c r="G337" s="31">
        <f>IF(A337&gt;$C$3,"_",$C$8-SUM($F$11:F337))</f>
        <v>14856.410469526396</v>
      </c>
      <c r="H337" s="22">
        <f>IF(A337&gt;$C$3,"_",_xlfn.IFERROR(VLOOKUP(B337,BAZA_LIBOR_WIBOR_KURS!$C$2:$F$145,4,FALSE),H336))</f>
        <v>3.914</v>
      </c>
      <c r="I337" s="21">
        <f>IF(A337&gt;$C$3,"_",_xlfn.IFERROR(VLOOKUP(B337,BAZA_LIBOR_WIBOR_KURS!$C$2:$F$145,3,FALSE),I336))</f>
        <v>0.0173</v>
      </c>
      <c r="J337" s="21">
        <f t="shared" si="50"/>
        <v>0.02</v>
      </c>
      <c r="K337" s="29">
        <f t="shared" si="45"/>
        <v>0</v>
      </c>
      <c r="L337" s="22">
        <f t="shared" si="51"/>
        <v>1818.13</v>
      </c>
      <c r="M337" s="22">
        <f t="shared" si="52"/>
        <v>-1818.13</v>
      </c>
      <c r="N337" s="32">
        <f>IF(A337&gt;$C$3,"_",$C$2-SUM($M$11:M337))</f>
        <v>586738.7057084674</v>
      </c>
    </row>
    <row r="338" spans="1:14" ht="12.75">
      <c r="A338" s="18">
        <f t="shared" si="53"/>
        <v>328</v>
      </c>
      <c r="B338" s="20">
        <f t="shared" si="46"/>
        <v>49249</v>
      </c>
      <c r="C338" s="21">
        <f>IF(A338&gt;$C$3,"_",_xlfn.IFERROR(VLOOKUP(B338,BAZA_LIBOR_WIBOR_KURS!$C$2:$F$145,2,FALSE),C337))</f>
        <v>-0.00732</v>
      </c>
      <c r="D338" s="21">
        <f t="shared" si="47"/>
        <v>0.02</v>
      </c>
      <c r="E338" s="28">
        <f t="shared" si="48"/>
        <v>15.698273729466225</v>
      </c>
      <c r="F338" s="28">
        <f t="shared" si="49"/>
        <v>442.6285221138191</v>
      </c>
      <c r="G338" s="31">
        <f>IF(A338&gt;$C$3,"_",$C$8-SUM($F$11:F338))</f>
        <v>14413.781947412572</v>
      </c>
      <c r="H338" s="22">
        <f>IF(A338&gt;$C$3,"_",_xlfn.IFERROR(VLOOKUP(B338,BAZA_LIBOR_WIBOR_KURS!$C$2:$F$145,4,FALSE),H337))</f>
        <v>3.914</v>
      </c>
      <c r="I338" s="21">
        <f>IF(A338&gt;$C$3,"_",_xlfn.IFERROR(VLOOKUP(B338,BAZA_LIBOR_WIBOR_KURS!$C$2:$F$145,3,FALSE),I337))</f>
        <v>0.0173</v>
      </c>
      <c r="J338" s="21">
        <f t="shared" si="50"/>
        <v>0.02</v>
      </c>
      <c r="K338" s="29">
        <f t="shared" si="45"/>
        <v>0</v>
      </c>
      <c r="L338" s="22">
        <f t="shared" si="51"/>
        <v>1823.78</v>
      </c>
      <c r="M338" s="22">
        <f t="shared" si="52"/>
        <v>-1823.78</v>
      </c>
      <c r="N338" s="32">
        <f>IF(A338&gt;$C$3,"_",$C$2-SUM($M$11:M338))</f>
        <v>588562.4857084674</v>
      </c>
    </row>
    <row r="339" spans="1:14" ht="12.75">
      <c r="A339" s="18">
        <f t="shared" si="53"/>
        <v>329</v>
      </c>
      <c r="B339" s="20">
        <f t="shared" si="46"/>
        <v>49279</v>
      </c>
      <c r="C339" s="21">
        <f>IF(A339&gt;$C$3,"_",_xlfn.IFERROR(VLOOKUP(B339,BAZA_LIBOR_WIBOR_KURS!$C$2:$F$145,2,FALSE),C338))</f>
        <v>-0.00732</v>
      </c>
      <c r="D339" s="21">
        <f t="shared" si="47"/>
        <v>0.02</v>
      </c>
      <c r="E339" s="28">
        <f t="shared" si="48"/>
        <v>15.230562924432618</v>
      </c>
      <c r="F339" s="28">
        <f t="shared" si="49"/>
        <v>443.0962329188525</v>
      </c>
      <c r="G339" s="31">
        <f>IF(A339&gt;$C$3,"_",$C$8-SUM($F$11:F339))</f>
        <v>13970.685714493724</v>
      </c>
      <c r="H339" s="22">
        <f>IF(A339&gt;$C$3,"_",_xlfn.IFERROR(VLOOKUP(B339,BAZA_LIBOR_WIBOR_KURS!$C$2:$F$145,4,FALSE),H338))</f>
        <v>3.914</v>
      </c>
      <c r="I339" s="21">
        <f>IF(A339&gt;$C$3,"_",_xlfn.IFERROR(VLOOKUP(B339,BAZA_LIBOR_WIBOR_KURS!$C$2:$F$145,3,FALSE),I338))</f>
        <v>0.0173</v>
      </c>
      <c r="J339" s="21">
        <f t="shared" si="50"/>
        <v>0.02</v>
      </c>
      <c r="K339" s="29">
        <f t="shared" si="45"/>
        <v>0</v>
      </c>
      <c r="L339" s="22">
        <f t="shared" si="51"/>
        <v>1829.45</v>
      </c>
      <c r="M339" s="22">
        <f t="shared" si="52"/>
        <v>-1829.45</v>
      </c>
      <c r="N339" s="32">
        <f>IF(A339&gt;$C$3,"_",$C$2-SUM($M$11:M339))</f>
        <v>590391.9357084674</v>
      </c>
    </row>
    <row r="340" spans="1:14" ht="12.75">
      <c r="A340" s="18">
        <f t="shared" si="53"/>
        <v>330</v>
      </c>
      <c r="B340" s="20">
        <f t="shared" si="46"/>
        <v>49310</v>
      </c>
      <c r="C340" s="21">
        <f>IF(A340&gt;$C$3,"_",_xlfn.IFERROR(VLOOKUP(B340,BAZA_LIBOR_WIBOR_KURS!$C$2:$F$145,2,FALSE),C339))</f>
        <v>-0.00732</v>
      </c>
      <c r="D340" s="21">
        <f t="shared" si="47"/>
        <v>0.02</v>
      </c>
      <c r="E340" s="28">
        <f t="shared" si="48"/>
        <v>14.762357904981702</v>
      </c>
      <c r="F340" s="28">
        <f t="shared" si="49"/>
        <v>443.5644379383036</v>
      </c>
      <c r="G340" s="31">
        <f>IF(A340&gt;$C$3,"_",$C$8-SUM($F$11:F340))</f>
        <v>13527.121276555423</v>
      </c>
      <c r="H340" s="22">
        <f>IF(A340&gt;$C$3,"_",_xlfn.IFERROR(VLOOKUP(B340,BAZA_LIBOR_WIBOR_KURS!$C$2:$F$145,4,FALSE),H339))</f>
        <v>3.914</v>
      </c>
      <c r="I340" s="21">
        <f>IF(A340&gt;$C$3,"_",_xlfn.IFERROR(VLOOKUP(B340,BAZA_LIBOR_WIBOR_KURS!$C$2:$F$145,3,FALSE),I339))</f>
        <v>0.0173</v>
      </c>
      <c r="J340" s="21">
        <f t="shared" si="50"/>
        <v>0.02</v>
      </c>
      <c r="K340" s="29">
        <f t="shared" si="45"/>
        <v>0</v>
      </c>
      <c r="L340" s="22">
        <f t="shared" si="51"/>
        <v>1835.13</v>
      </c>
      <c r="M340" s="22">
        <f t="shared" si="52"/>
        <v>-1835.13</v>
      </c>
      <c r="N340" s="32">
        <f>IF(A340&gt;$C$3,"_",$C$2-SUM($M$11:M340))</f>
        <v>592227.0657084675</v>
      </c>
    </row>
    <row r="341" spans="1:14" ht="12.75">
      <c r="A341" s="18">
        <f t="shared" si="53"/>
        <v>331</v>
      </c>
      <c r="B341" s="20">
        <f t="shared" si="46"/>
        <v>49341</v>
      </c>
      <c r="C341" s="21">
        <f>IF(A341&gt;$C$3,"_",_xlfn.IFERROR(VLOOKUP(B341,BAZA_LIBOR_WIBOR_KURS!$C$2:$F$145,2,FALSE),C340))</f>
        <v>-0.00732</v>
      </c>
      <c r="D341" s="21">
        <f t="shared" si="47"/>
        <v>0.02</v>
      </c>
      <c r="E341" s="28">
        <f t="shared" si="48"/>
        <v>14.293658148893563</v>
      </c>
      <c r="F341" s="28">
        <f t="shared" si="49"/>
        <v>444.0331376943918</v>
      </c>
      <c r="G341" s="31">
        <f>IF(A341&gt;$C$3,"_",$C$8-SUM($F$11:F341))</f>
        <v>13083.088138861029</v>
      </c>
      <c r="H341" s="22">
        <f>IF(A341&gt;$C$3,"_",_xlfn.IFERROR(VLOOKUP(B341,BAZA_LIBOR_WIBOR_KURS!$C$2:$F$145,4,FALSE),H340))</f>
        <v>3.914</v>
      </c>
      <c r="I341" s="21">
        <f>IF(A341&gt;$C$3,"_",_xlfn.IFERROR(VLOOKUP(B341,BAZA_LIBOR_WIBOR_KURS!$C$2:$F$145,3,FALSE),I340))</f>
        <v>0.0173</v>
      </c>
      <c r="J341" s="21">
        <f t="shared" si="50"/>
        <v>0.02</v>
      </c>
      <c r="K341" s="29">
        <f t="shared" si="45"/>
        <v>0</v>
      </c>
      <c r="L341" s="22">
        <f t="shared" si="51"/>
        <v>1840.84</v>
      </c>
      <c r="M341" s="22">
        <f t="shared" si="52"/>
        <v>-1840.84</v>
      </c>
      <c r="N341" s="32">
        <f>IF(A341&gt;$C$3,"_",$C$2-SUM($M$11:M341))</f>
        <v>594067.9057084675</v>
      </c>
    </row>
    <row r="342" spans="1:14" ht="12.75">
      <c r="A342" s="18">
        <f t="shared" si="53"/>
        <v>332</v>
      </c>
      <c r="B342" s="20">
        <f t="shared" si="46"/>
        <v>49369</v>
      </c>
      <c r="C342" s="21">
        <f>IF(A342&gt;$C$3,"_",_xlfn.IFERROR(VLOOKUP(B342,BAZA_LIBOR_WIBOR_KURS!$C$2:$F$145,2,FALSE),C341))</f>
        <v>-0.00732</v>
      </c>
      <c r="D342" s="21">
        <f t="shared" si="47"/>
        <v>0.02</v>
      </c>
      <c r="E342" s="28">
        <f t="shared" si="48"/>
        <v>13.824463133396486</v>
      </c>
      <c r="F342" s="28">
        <f t="shared" si="49"/>
        <v>444.50233270988883</v>
      </c>
      <c r="G342" s="31">
        <f>IF(A342&gt;$C$3,"_",$C$8-SUM($F$11:F342))</f>
        <v>12638.585806151139</v>
      </c>
      <c r="H342" s="22">
        <f>IF(A342&gt;$C$3,"_",_xlfn.IFERROR(VLOOKUP(B342,BAZA_LIBOR_WIBOR_KURS!$C$2:$F$145,4,FALSE),H341))</f>
        <v>3.914</v>
      </c>
      <c r="I342" s="21">
        <f>IF(A342&gt;$C$3,"_",_xlfn.IFERROR(VLOOKUP(B342,BAZA_LIBOR_WIBOR_KURS!$C$2:$F$145,3,FALSE),I341))</f>
        <v>0.0173</v>
      </c>
      <c r="J342" s="21">
        <f t="shared" si="50"/>
        <v>0.02</v>
      </c>
      <c r="K342" s="29">
        <f t="shared" si="45"/>
        <v>0</v>
      </c>
      <c r="L342" s="22">
        <f t="shared" si="51"/>
        <v>1846.56</v>
      </c>
      <c r="M342" s="22">
        <f t="shared" si="52"/>
        <v>-1846.56</v>
      </c>
      <c r="N342" s="32">
        <f>IF(A342&gt;$C$3,"_",$C$2-SUM($M$11:M342))</f>
        <v>595914.4657084674</v>
      </c>
    </row>
    <row r="343" spans="1:14" ht="12.75">
      <c r="A343" s="18">
        <f t="shared" si="53"/>
        <v>333</v>
      </c>
      <c r="B343" s="20">
        <f t="shared" si="46"/>
        <v>49400</v>
      </c>
      <c r="C343" s="21">
        <f>IF(A343&gt;$C$3,"_",_xlfn.IFERROR(VLOOKUP(B343,BAZA_LIBOR_WIBOR_KURS!$C$2:$F$145,2,FALSE),C342))</f>
        <v>-0.00732</v>
      </c>
      <c r="D343" s="21">
        <f t="shared" si="47"/>
        <v>0.02</v>
      </c>
      <c r="E343" s="28">
        <f t="shared" si="48"/>
        <v>13.35477233516637</v>
      </c>
      <c r="F343" s="28">
        <f t="shared" si="49"/>
        <v>444.972023508119</v>
      </c>
      <c r="G343" s="31">
        <f>IF(A343&gt;$C$3,"_",$C$8-SUM($F$11:F343))</f>
        <v>12193.61378264302</v>
      </c>
      <c r="H343" s="22">
        <f>IF(A343&gt;$C$3,"_",_xlfn.IFERROR(VLOOKUP(B343,BAZA_LIBOR_WIBOR_KURS!$C$2:$F$145,4,FALSE),H342))</f>
        <v>3.914</v>
      </c>
      <c r="I343" s="21">
        <f>IF(A343&gt;$C$3,"_",_xlfn.IFERROR(VLOOKUP(B343,BAZA_LIBOR_WIBOR_KURS!$C$2:$F$145,3,FALSE),I342))</f>
        <v>0.0173</v>
      </c>
      <c r="J343" s="21">
        <f t="shared" si="50"/>
        <v>0.02</v>
      </c>
      <c r="K343" s="29">
        <f t="shared" si="45"/>
        <v>0</v>
      </c>
      <c r="L343" s="22">
        <f t="shared" si="51"/>
        <v>1852.3</v>
      </c>
      <c r="M343" s="22">
        <f t="shared" si="52"/>
        <v>-1852.3</v>
      </c>
      <c r="N343" s="32">
        <f>IF(A343&gt;$C$3,"_",$C$2-SUM($M$11:M343))</f>
        <v>597766.7657084675</v>
      </c>
    </row>
    <row r="344" spans="1:14" ht="12.75">
      <c r="A344" s="18">
        <f t="shared" si="53"/>
        <v>334</v>
      </c>
      <c r="B344" s="20">
        <f t="shared" si="46"/>
        <v>49430</v>
      </c>
      <c r="C344" s="21">
        <f>IF(A344&gt;$C$3,"_",_xlfn.IFERROR(VLOOKUP(B344,BAZA_LIBOR_WIBOR_KURS!$C$2:$F$145,2,FALSE),C343))</f>
        <v>-0.00732</v>
      </c>
      <c r="D344" s="21">
        <f t="shared" si="47"/>
        <v>0.02</v>
      </c>
      <c r="E344" s="28">
        <f t="shared" si="48"/>
        <v>12.884585230326126</v>
      </c>
      <c r="F344" s="28">
        <f t="shared" si="49"/>
        <v>445.4422106129591</v>
      </c>
      <c r="G344" s="31">
        <f>IF(A344&gt;$C$3,"_",$C$8-SUM($F$11:F344))</f>
        <v>11748.171572030056</v>
      </c>
      <c r="H344" s="22">
        <f>IF(A344&gt;$C$3,"_",_xlfn.IFERROR(VLOOKUP(B344,BAZA_LIBOR_WIBOR_KURS!$C$2:$F$145,4,FALSE),H343))</f>
        <v>3.914</v>
      </c>
      <c r="I344" s="21">
        <f>IF(A344&gt;$C$3,"_",_xlfn.IFERROR(VLOOKUP(B344,BAZA_LIBOR_WIBOR_KURS!$C$2:$F$145,3,FALSE),I343))</f>
        <v>0.0173</v>
      </c>
      <c r="J344" s="21">
        <f t="shared" si="50"/>
        <v>0.02</v>
      </c>
      <c r="K344" s="29">
        <f t="shared" si="45"/>
        <v>0</v>
      </c>
      <c r="L344" s="22">
        <f t="shared" si="51"/>
        <v>1858.06</v>
      </c>
      <c r="M344" s="22">
        <f t="shared" si="52"/>
        <v>-1858.06</v>
      </c>
      <c r="N344" s="32">
        <f>IF(A344&gt;$C$3,"_",$C$2-SUM($M$11:M344))</f>
        <v>599624.8257084675</v>
      </c>
    </row>
    <row r="345" spans="1:14" ht="12.75">
      <c r="A345" s="18">
        <f t="shared" si="53"/>
        <v>335</v>
      </c>
      <c r="B345" s="20">
        <f t="shared" si="46"/>
        <v>49461</v>
      </c>
      <c r="C345" s="21">
        <f>IF(A345&gt;$C$3,"_",_xlfn.IFERROR(VLOOKUP(B345,BAZA_LIBOR_WIBOR_KURS!$C$2:$F$145,2,FALSE),C344))</f>
        <v>-0.00732</v>
      </c>
      <c r="D345" s="21">
        <f t="shared" si="47"/>
        <v>0.02</v>
      </c>
      <c r="E345" s="28">
        <f t="shared" si="48"/>
        <v>12.413901294445093</v>
      </c>
      <c r="F345" s="28">
        <f t="shared" si="49"/>
        <v>445.91289454884003</v>
      </c>
      <c r="G345" s="31">
        <f>IF(A345&gt;$C$3,"_",$C$8-SUM($F$11:F345))</f>
        <v>11302.258677481223</v>
      </c>
      <c r="H345" s="22">
        <f>IF(A345&gt;$C$3,"_",_xlfn.IFERROR(VLOOKUP(B345,BAZA_LIBOR_WIBOR_KURS!$C$2:$F$145,4,FALSE),H344))</f>
        <v>3.914</v>
      </c>
      <c r="I345" s="21">
        <f>IF(A345&gt;$C$3,"_",_xlfn.IFERROR(VLOOKUP(B345,BAZA_LIBOR_WIBOR_KURS!$C$2:$F$145,3,FALSE),I344))</f>
        <v>0.0173</v>
      </c>
      <c r="J345" s="21">
        <f t="shared" si="50"/>
        <v>0.02</v>
      </c>
      <c r="K345" s="29">
        <f t="shared" si="45"/>
        <v>0</v>
      </c>
      <c r="L345" s="22">
        <f t="shared" si="51"/>
        <v>1863.83</v>
      </c>
      <c r="M345" s="22">
        <f t="shared" si="52"/>
        <v>-1863.83</v>
      </c>
      <c r="N345" s="32">
        <f>IF(A345&gt;$C$3,"_",$C$2-SUM($M$11:M345))</f>
        <v>601488.6557084675</v>
      </c>
    </row>
    <row r="346" spans="1:14" ht="12.75">
      <c r="A346" s="18">
        <f t="shared" si="53"/>
        <v>336</v>
      </c>
      <c r="B346" s="20">
        <f t="shared" si="46"/>
        <v>49491</v>
      </c>
      <c r="C346" s="21">
        <f>IF(A346&gt;$C$3,"_",_xlfn.IFERROR(VLOOKUP(B346,BAZA_LIBOR_WIBOR_KURS!$C$2:$F$145,2,FALSE),C345))</f>
        <v>-0.00732</v>
      </c>
      <c r="D346" s="21">
        <f t="shared" si="47"/>
        <v>0.02</v>
      </c>
      <c r="E346" s="28">
        <f t="shared" si="48"/>
        <v>11.942720002538492</v>
      </c>
      <c r="F346" s="28">
        <f t="shared" si="49"/>
        <v>446.38407584074685</v>
      </c>
      <c r="G346" s="31">
        <f>IF(A346&gt;$C$3,"_",$C$8-SUM($F$11:F346))</f>
        <v>10855.874601640477</v>
      </c>
      <c r="H346" s="22">
        <f>IF(A346&gt;$C$3,"_",_xlfn.IFERROR(VLOOKUP(B346,BAZA_LIBOR_WIBOR_KURS!$C$2:$F$145,4,FALSE),H345))</f>
        <v>3.914</v>
      </c>
      <c r="I346" s="21">
        <f>IF(A346&gt;$C$3,"_",_xlfn.IFERROR(VLOOKUP(B346,BAZA_LIBOR_WIBOR_KURS!$C$2:$F$145,3,FALSE),I345))</f>
        <v>0.0173</v>
      </c>
      <c r="J346" s="21">
        <f t="shared" si="50"/>
        <v>0.02</v>
      </c>
      <c r="K346" s="29">
        <f t="shared" si="45"/>
        <v>0</v>
      </c>
      <c r="L346" s="22">
        <f t="shared" si="51"/>
        <v>1869.63</v>
      </c>
      <c r="M346" s="22">
        <f t="shared" si="52"/>
        <v>-1869.63</v>
      </c>
      <c r="N346" s="32">
        <f>IF(A346&gt;$C$3,"_",$C$2-SUM($M$11:M346))</f>
        <v>603358.2857084675</v>
      </c>
    </row>
    <row r="347" spans="1:14" ht="12.75">
      <c r="A347" s="18">
        <f t="shared" si="53"/>
        <v>337</v>
      </c>
      <c r="B347" s="20">
        <f t="shared" si="46"/>
        <v>49522</v>
      </c>
      <c r="C347" s="21">
        <f>IF(A347&gt;$C$3,"_",_xlfn.IFERROR(VLOOKUP(B347,BAZA_LIBOR_WIBOR_KURS!$C$2:$F$145,2,FALSE),C346))</f>
        <v>-0.00732</v>
      </c>
      <c r="D347" s="21">
        <f t="shared" si="47"/>
        <v>0.02</v>
      </c>
      <c r="E347" s="28">
        <f t="shared" si="48"/>
        <v>11.471040829066771</v>
      </c>
      <c r="F347" s="28">
        <f t="shared" si="49"/>
        <v>446.85575501421874</v>
      </c>
      <c r="G347" s="31">
        <f>IF(A347&gt;$C$3,"_",$C$8-SUM($F$11:F347))</f>
        <v>10409.018846626263</v>
      </c>
      <c r="H347" s="22">
        <f>IF(A347&gt;$C$3,"_",_xlfn.IFERROR(VLOOKUP(B347,BAZA_LIBOR_WIBOR_KURS!$C$2:$F$145,4,FALSE),H346))</f>
        <v>3.914</v>
      </c>
      <c r="I347" s="21">
        <f>IF(A347&gt;$C$3,"_",_xlfn.IFERROR(VLOOKUP(B347,BAZA_LIBOR_WIBOR_KURS!$C$2:$F$145,3,FALSE),I346))</f>
        <v>0.0173</v>
      </c>
      <c r="J347" s="21">
        <f t="shared" si="50"/>
        <v>0.02</v>
      </c>
      <c r="K347" s="29">
        <f t="shared" si="45"/>
        <v>0</v>
      </c>
      <c r="L347" s="22">
        <f t="shared" si="51"/>
        <v>1875.44</v>
      </c>
      <c r="M347" s="22">
        <f t="shared" si="52"/>
        <v>-1875.44</v>
      </c>
      <c r="N347" s="32">
        <f>IF(A347&gt;$C$3,"_",$C$2-SUM($M$11:M347))</f>
        <v>605233.7257084674</v>
      </c>
    </row>
    <row r="348" spans="1:14" ht="12.75">
      <c r="A348" s="18">
        <f t="shared" si="53"/>
        <v>338</v>
      </c>
      <c r="B348" s="20">
        <f t="shared" si="46"/>
        <v>49553</v>
      </c>
      <c r="C348" s="21">
        <f>IF(A348&gt;$C$3,"_",_xlfn.IFERROR(VLOOKUP(B348,BAZA_LIBOR_WIBOR_KURS!$C$2:$F$145,2,FALSE),C347))</f>
        <v>-0.00732</v>
      </c>
      <c r="D348" s="21">
        <f t="shared" si="47"/>
        <v>0.02</v>
      </c>
      <c r="E348" s="28">
        <f t="shared" si="48"/>
        <v>10.998863247935084</v>
      </c>
      <c r="F348" s="28">
        <f t="shared" si="49"/>
        <v>447.3279325953505</v>
      </c>
      <c r="G348" s="31">
        <f>IF(A348&gt;$C$3,"_",$C$8-SUM($F$11:F348))</f>
        <v>9961.690914030914</v>
      </c>
      <c r="H348" s="22">
        <f>IF(A348&gt;$C$3,"_",_xlfn.IFERROR(VLOOKUP(B348,BAZA_LIBOR_WIBOR_KURS!$C$2:$F$145,4,FALSE),H347))</f>
        <v>3.914</v>
      </c>
      <c r="I348" s="21">
        <f>IF(A348&gt;$C$3,"_",_xlfn.IFERROR(VLOOKUP(B348,BAZA_LIBOR_WIBOR_KURS!$C$2:$F$145,3,FALSE),I347))</f>
        <v>0.0173</v>
      </c>
      <c r="J348" s="21">
        <f t="shared" si="50"/>
        <v>0.02</v>
      </c>
      <c r="K348" s="29">
        <f t="shared" si="45"/>
        <v>0</v>
      </c>
      <c r="L348" s="22">
        <f t="shared" si="51"/>
        <v>1881.27</v>
      </c>
      <c r="M348" s="22">
        <f t="shared" si="52"/>
        <v>-1881.27</v>
      </c>
      <c r="N348" s="32">
        <f>IF(A348&gt;$C$3,"_",$C$2-SUM($M$11:M348))</f>
        <v>607114.9957084674</v>
      </c>
    </row>
    <row r="349" spans="1:14" ht="12.75">
      <c r="A349" s="18">
        <f t="shared" si="53"/>
        <v>339</v>
      </c>
      <c r="B349" s="20">
        <f t="shared" si="46"/>
        <v>49583</v>
      </c>
      <c r="C349" s="21">
        <f>IF(A349&gt;$C$3,"_",_xlfn.IFERROR(VLOOKUP(B349,BAZA_LIBOR_WIBOR_KURS!$C$2:$F$145,2,FALSE),C348))</f>
        <v>-0.00732</v>
      </c>
      <c r="D349" s="21">
        <f t="shared" si="47"/>
        <v>0.02</v>
      </c>
      <c r="E349" s="28">
        <f t="shared" si="48"/>
        <v>10.526186732492667</v>
      </c>
      <c r="F349" s="28">
        <f t="shared" si="49"/>
        <v>447.800609110793</v>
      </c>
      <c r="G349" s="31">
        <f>IF(A349&gt;$C$3,"_",$C$8-SUM($F$11:F349))</f>
        <v>9513.890304920118</v>
      </c>
      <c r="H349" s="22">
        <f>IF(A349&gt;$C$3,"_",_xlfn.IFERROR(VLOOKUP(B349,BAZA_LIBOR_WIBOR_KURS!$C$2:$F$145,4,FALSE),H348))</f>
        <v>3.914</v>
      </c>
      <c r="I349" s="21">
        <f>IF(A349&gt;$C$3,"_",_xlfn.IFERROR(VLOOKUP(B349,BAZA_LIBOR_WIBOR_KURS!$C$2:$F$145,3,FALSE),I348))</f>
        <v>0.0173</v>
      </c>
      <c r="J349" s="21">
        <f t="shared" si="50"/>
        <v>0.02</v>
      </c>
      <c r="K349" s="29">
        <f t="shared" si="45"/>
        <v>0</v>
      </c>
      <c r="L349" s="22">
        <f t="shared" si="51"/>
        <v>1887.12</v>
      </c>
      <c r="M349" s="22">
        <f t="shared" si="52"/>
        <v>-1887.12</v>
      </c>
      <c r="N349" s="32">
        <f>IF(A349&gt;$C$3,"_",$C$2-SUM($M$11:M349))</f>
        <v>609002.1157084676</v>
      </c>
    </row>
    <row r="350" spans="1:14" ht="12.75">
      <c r="A350" s="18">
        <f t="shared" si="53"/>
        <v>340</v>
      </c>
      <c r="B350" s="20">
        <f t="shared" si="46"/>
        <v>49614</v>
      </c>
      <c r="C350" s="21">
        <f>IF(A350&gt;$C$3,"_",_xlfn.IFERROR(VLOOKUP(B350,BAZA_LIBOR_WIBOR_KURS!$C$2:$F$145,2,FALSE),C349))</f>
        <v>-0.00732</v>
      </c>
      <c r="D350" s="21">
        <f t="shared" si="47"/>
        <v>0.02</v>
      </c>
      <c r="E350" s="28">
        <f t="shared" si="48"/>
        <v>10.053010755532258</v>
      </c>
      <c r="F350" s="28">
        <f t="shared" si="49"/>
        <v>448.27378508775337</v>
      </c>
      <c r="G350" s="31">
        <f>IF(A350&gt;$C$3,"_",$C$8-SUM($F$11:F350))</f>
        <v>9065.616519832358</v>
      </c>
      <c r="H350" s="22">
        <f>IF(A350&gt;$C$3,"_",_xlfn.IFERROR(VLOOKUP(B350,BAZA_LIBOR_WIBOR_KURS!$C$2:$F$145,4,FALSE),H349))</f>
        <v>3.914</v>
      </c>
      <c r="I350" s="21">
        <f>IF(A350&gt;$C$3,"_",_xlfn.IFERROR(VLOOKUP(B350,BAZA_LIBOR_WIBOR_KURS!$C$2:$F$145,3,FALSE),I349))</f>
        <v>0.0173</v>
      </c>
      <c r="J350" s="21">
        <f t="shared" si="50"/>
        <v>0.02</v>
      </c>
      <c r="K350" s="29">
        <f t="shared" si="45"/>
        <v>0</v>
      </c>
      <c r="L350" s="22">
        <f t="shared" si="51"/>
        <v>1892.98</v>
      </c>
      <c r="M350" s="22">
        <f t="shared" si="52"/>
        <v>-1892.98</v>
      </c>
      <c r="N350" s="32">
        <f>IF(A350&gt;$C$3,"_",$C$2-SUM($M$11:M350))</f>
        <v>610895.0957084675</v>
      </c>
    </row>
    <row r="351" spans="1:14" ht="12.75">
      <c r="A351" s="18">
        <f t="shared" si="53"/>
        <v>341</v>
      </c>
      <c r="B351" s="20">
        <f t="shared" si="46"/>
        <v>49644</v>
      </c>
      <c r="C351" s="21">
        <f>IF(A351&gt;$C$3,"_",_xlfn.IFERROR(VLOOKUP(B351,BAZA_LIBOR_WIBOR_KURS!$C$2:$F$145,2,FALSE),C350))</f>
        <v>-0.00732</v>
      </c>
      <c r="D351" s="21">
        <f t="shared" si="47"/>
        <v>0.02</v>
      </c>
      <c r="E351" s="28">
        <f t="shared" si="48"/>
        <v>9.579334789289526</v>
      </c>
      <c r="F351" s="28">
        <f t="shared" si="49"/>
        <v>448.7474610539957</v>
      </c>
      <c r="G351" s="31">
        <f>IF(A351&gt;$C$3,"_",$C$8-SUM($F$11:F351))</f>
        <v>8616.869058778364</v>
      </c>
      <c r="H351" s="22">
        <f>IF(A351&gt;$C$3,"_",_xlfn.IFERROR(VLOOKUP(B351,BAZA_LIBOR_WIBOR_KURS!$C$2:$F$145,4,FALSE),H350))</f>
        <v>3.914</v>
      </c>
      <c r="I351" s="21">
        <f>IF(A351&gt;$C$3,"_",_xlfn.IFERROR(VLOOKUP(B351,BAZA_LIBOR_WIBOR_KURS!$C$2:$F$145,3,FALSE),I350))</f>
        <v>0.0173</v>
      </c>
      <c r="J351" s="21">
        <f t="shared" si="50"/>
        <v>0.02</v>
      </c>
      <c r="K351" s="29">
        <f t="shared" si="45"/>
        <v>0</v>
      </c>
      <c r="L351" s="22">
        <f t="shared" si="51"/>
        <v>1898.87</v>
      </c>
      <c r="M351" s="22">
        <f t="shared" si="52"/>
        <v>-1898.87</v>
      </c>
      <c r="N351" s="32">
        <f>IF(A351&gt;$C$3,"_",$C$2-SUM($M$11:M351))</f>
        <v>612793.9657084674</v>
      </c>
    </row>
    <row r="352" spans="1:14" ht="12.75">
      <c r="A352" s="18">
        <f t="shared" si="53"/>
        <v>342</v>
      </c>
      <c r="B352" s="20">
        <f t="shared" si="46"/>
        <v>49675</v>
      </c>
      <c r="C352" s="21">
        <f>IF(A352&gt;$C$3,"_",_xlfn.IFERROR(VLOOKUP(B352,BAZA_LIBOR_WIBOR_KURS!$C$2:$F$145,2,FALSE),C351))</f>
        <v>-0.00732</v>
      </c>
      <c r="D352" s="21">
        <f t="shared" si="47"/>
        <v>0.02</v>
      </c>
      <c r="E352" s="28">
        <f t="shared" si="48"/>
        <v>9.10515830544247</v>
      </c>
      <c r="F352" s="28">
        <f t="shared" si="49"/>
        <v>449.22163753784287</v>
      </c>
      <c r="G352" s="31">
        <f>IF(A352&gt;$C$3,"_",$C$8-SUM($F$11:F352))</f>
        <v>8167.6474212405155</v>
      </c>
      <c r="H352" s="22">
        <f>IF(A352&gt;$C$3,"_",_xlfn.IFERROR(VLOOKUP(B352,BAZA_LIBOR_WIBOR_KURS!$C$2:$F$145,4,FALSE),H351))</f>
        <v>3.914</v>
      </c>
      <c r="I352" s="21">
        <f>IF(A352&gt;$C$3,"_",_xlfn.IFERROR(VLOOKUP(B352,BAZA_LIBOR_WIBOR_KURS!$C$2:$F$145,3,FALSE),I351))</f>
        <v>0.0173</v>
      </c>
      <c r="J352" s="21">
        <f t="shared" si="50"/>
        <v>0.02</v>
      </c>
      <c r="K352" s="29">
        <f t="shared" si="45"/>
        <v>0</v>
      </c>
      <c r="L352" s="22">
        <f t="shared" si="51"/>
        <v>1904.77</v>
      </c>
      <c r="M352" s="22">
        <f t="shared" si="52"/>
        <v>-1904.77</v>
      </c>
      <c r="N352" s="32">
        <f>IF(A352&gt;$C$3,"_",$C$2-SUM($M$11:M352))</f>
        <v>614698.7357084674</v>
      </c>
    </row>
    <row r="353" spans="1:14" ht="12.75">
      <c r="A353" s="18">
        <f t="shared" si="53"/>
        <v>343</v>
      </c>
      <c r="B353" s="20">
        <f t="shared" si="46"/>
        <v>49706</v>
      </c>
      <c r="C353" s="21">
        <f>IF(A353&gt;$C$3,"_",_xlfn.IFERROR(VLOOKUP(B353,BAZA_LIBOR_WIBOR_KURS!$C$2:$F$145,2,FALSE),C352))</f>
        <v>-0.00732</v>
      </c>
      <c r="D353" s="21">
        <f t="shared" si="47"/>
        <v>0.02</v>
      </c>
      <c r="E353" s="28">
        <f t="shared" si="48"/>
        <v>8.630480775110811</v>
      </c>
      <c r="F353" s="28">
        <f t="shared" si="49"/>
        <v>449.69631506817416</v>
      </c>
      <c r="G353" s="31">
        <f>IF(A353&gt;$C$3,"_",$C$8-SUM($F$11:F353))</f>
        <v>7717.951106172346</v>
      </c>
      <c r="H353" s="22">
        <f>IF(A353&gt;$C$3,"_",_xlfn.IFERROR(VLOOKUP(B353,BAZA_LIBOR_WIBOR_KURS!$C$2:$F$145,4,FALSE),H352))</f>
        <v>3.914</v>
      </c>
      <c r="I353" s="21">
        <f>IF(A353&gt;$C$3,"_",_xlfn.IFERROR(VLOOKUP(B353,BAZA_LIBOR_WIBOR_KURS!$C$2:$F$145,3,FALSE),I352))</f>
        <v>0.0173</v>
      </c>
      <c r="J353" s="21">
        <f t="shared" si="50"/>
        <v>0.02</v>
      </c>
      <c r="K353" s="29">
        <f t="shared" si="45"/>
        <v>0</v>
      </c>
      <c r="L353" s="22">
        <f t="shared" si="51"/>
        <v>1910.69</v>
      </c>
      <c r="M353" s="22">
        <f t="shared" si="52"/>
        <v>-1910.69</v>
      </c>
      <c r="N353" s="32">
        <f>IF(A353&gt;$C$3,"_",$C$2-SUM($M$11:M353))</f>
        <v>616609.4257084675</v>
      </c>
    </row>
    <row r="354" spans="1:14" ht="12.75">
      <c r="A354" s="18">
        <f t="shared" si="53"/>
        <v>344</v>
      </c>
      <c r="B354" s="20">
        <f t="shared" si="46"/>
        <v>49735</v>
      </c>
      <c r="C354" s="21">
        <f>IF(A354&gt;$C$3,"_",_xlfn.IFERROR(VLOOKUP(B354,BAZA_LIBOR_WIBOR_KURS!$C$2:$F$145,2,FALSE),C353))</f>
        <v>-0.00732</v>
      </c>
      <c r="D354" s="21">
        <f t="shared" si="47"/>
        <v>0.02</v>
      </c>
      <c r="E354" s="28">
        <f t="shared" si="48"/>
        <v>8.155301668855445</v>
      </c>
      <c r="F354" s="28">
        <f t="shared" si="49"/>
        <v>450.1714941744298</v>
      </c>
      <c r="G354" s="31">
        <f>IF(A354&gt;$C$3,"_",$C$8-SUM($F$11:F354))</f>
        <v>7267.7796119979175</v>
      </c>
      <c r="H354" s="22">
        <f>IF(A354&gt;$C$3,"_",_xlfn.IFERROR(VLOOKUP(B354,BAZA_LIBOR_WIBOR_KURS!$C$2:$F$145,4,FALSE),H353))</f>
        <v>3.914</v>
      </c>
      <c r="I354" s="21">
        <f>IF(A354&gt;$C$3,"_",_xlfn.IFERROR(VLOOKUP(B354,BAZA_LIBOR_WIBOR_KURS!$C$2:$F$145,3,FALSE),I353))</f>
        <v>0.0173</v>
      </c>
      <c r="J354" s="21">
        <f t="shared" si="50"/>
        <v>0.02</v>
      </c>
      <c r="K354" s="29">
        <f t="shared" si="45"/>
        <v>0</v>
      </c>
      <c r="L354" s="22">
        <f t="shared" si="51"/>
        <v>1916.63</v>
      </c>
      <c r="M354" s="22">
        <f t="shared" si="52"/>
        <v>-1916.63</v>
      </c>
      <c r="N354" s="32">
        <f>IF(A354&gt;$C$3,"_",$C$2-SUM($M$11:M354))</f>
        <v>618526.0557084675</v>
      </c>
    </row>
    <row r="355" spans="1:14" ht="12.75">
      <c r="A355" s="18">
        <f t="shared" si="53"/>
        <v>345</v>
      </c>
      <c r="B355" s="20">
        <f t="shared" si="46"/>
        <v>49766</v>
      </c>
      <c r="C355" s="21">
        <f>IF(A355&gt;$C$3,"_",_xlfn.IFERROR(VLOOKUP(B355,BAZA_LIBOR_WIBOR_KURS!$C$2:$F$145,2,FALSE),C354))</f>
        <v>-0.00732</v>
      </c>
      <c r="D355" s="21">
        <f t="shared" si="47"/>
        <v>0.02</v>
      </c>
      <c r="E355" s="28">
        <f t="shared" si="48"/>
        <v>7.6796204566777995</v>
      </c>
      <c r="F355" s="28">
        <f t="shared" si="49"/>
        <v>450.6471753866076</v>
      </c>
      <c r="G355" s="31">
        <f>IF(A355&gt;$C$3,"_",$C$8-SUM($F$11:F355))</f>
        <v>6817.132436611311</v>
      </c>
      <c r="H355" s="22">
        <f>IF(A355&gt;$C$3,"_",_xlfn.IFERROR(VLOOKUP(B355,BAZA_LIBOR_WIBOR_KURS!$C$2:$F$145,4,FALSE),H354))</f>
        <v>3.914</v>
      </c>
      <c r="I355" s="21">
        <f>IF(A355&gt;$C$3,"_",_xlfn.IFERROR(VLOOKUP(B355,BAZA_LIBOR_WIBOR_KURS!$C$2:$F$145,3,FALSE),I354))</f>
        <v>0.0173</v>
      </c>
      <c r="J355" s="21">
        <f t="shared" si="50"/>
        <v>0.02</v>
      </c>
      <c r="K355" s="29">
        <f t="shared" si="45"/>
        <v>0</v>
      </c>
      <c r="L355" s="22">
        <f t="shared" si="51"/>
        <v>1922.59</v>
      </c>
      <c r="M355" s="22">
        <f t="shared" si="52"/>
        <v>-1922.59</v>
      </c>
      <c r="N355" s="32">
        <f>IF(A355&gt;$C$3,"_",$C$2-SUM($M$11:M355))</f>
        <v>620448.6457084676</v>
      </c>
    </row>
    <row r="356" spans="1:14" ht="12.75">
      <c r="A356" s="18">
        <f t="shared" si="53"/>
        <v>346</v>
      </c>
      <c r="B356" s="20">
        <f t="shared" si="46"/>
        <v>49796</v>
      </c>
      <c r="C356" s="21">
        <f>IF(A356&gt;$C$3,"_",_xlfn.IFERROR(VLOOKUP(B356,BAZA_LIBOR_WIBOR_KURS!$C$2:$F$145,2,FALSE),C355))</f>
        <v>-0.00732</v>
      </c>
      <c r="D356" s="21">
        <f t="shared" si="47"/>
        <v>0.02</v>
      </c>
      <c r="E356" s="28">
        <f t="shared" si="48"/>
        <v>7.2034366080192855</v>
      </c>
      <c r="F356" s="28">
        <f t="shared" si="49"/>
        <v>451.12335923526615</v>
      </c>
      <c r="G356" s="31">
        <f>IF(A356&gt;$C$3,"_",$C$8-SUM($F$11:F356))</f>
        <v>6366.009077376046</v>
      </c>
      <c r="H356" s="22">
        <f>IF(A356&gt;$C$3,"_",_xlfn.IFERROR(VLOOKUP(B356,BAZA_LIBOR_WIBOR_KURS!$C$2:$F$145,4,FALSE),H355))</f>
        <v>3.914</v>
      </c>
      <c r="I356" s="21">
        <f>IF(A356&gt;$C$3,"_",_xlfn.IFERROR(VLOOKUP(B356,BAZA_LIBOR_WIBOR_KURS!$C$2:$F$145,3,FALSE),I355))</f>
        <v>0.0173</v>
      </c>
      <c r="J356" s="21">
        <f t="shared" si="50"/>
        <v>0.02</v>
      </c>
      <c r="K356" s="29">
        <f t="shared" si="45"/>
        <v>0</v>
      </c>
      <c r="L356" s="22">
        <f t="shared" si="51"/>
        <v>1928.56</v>
      </c>
      <c r="M356" s="22">
        <f t="shared" si="52"/>
        <v>-1928.56</v>
      </c>
      <c r="N356" s="32">
        <f>IF(A356&gt;$C$3,"_",$C$2-SUM($M$11:M356))</f>
        <v>622377.2057084675</v>
      </c>
    </row>
    <row r="357" spans="1:14" ht="12.75">
      <c r="A357" s="18">
        <f t="shared" si="53"/>
        <v>347</v>
      </c>
      <c r="B357" s="20">
        <f t="shared" si="46"/>
        <v>49827</v>
      </c>
      <c r="C357" s="21">
        <f>IF(A357&gt;$C$3,"_",_xlfn.IFERROR(VLOOKUP(B357,BAZA_LIBOR_WIBOR_KURS!$C$2:$F$145,2,FALSE),C356))</f>
        <v>-0.00732</v>
      </c>
      <c r="D357" s="21">
        <f t="shared" si="47"/>
        <v>0.02</v>
      </c>
      <c r="E357" s="28">
        <f t="shared" si="48"/>
        <v>6.726749591760688</v>
      </c>
      <c r="F357" s="28">
        <f t="shared" si="49"/>
        <v>451.6000462515248</v>
      </c>
      <c r="G357" s="31">
        <f>IF(A357&gt;$C$3,"_",$C$8-SUM($F$11:F357))</f>
        <v>5914.409031124524</v>
      </c>
      <c r="H357" s="22">
        <f>IF(A357&gt;$C$3,"_",_xlfn.IFERROR(VLOOKUP(B357,BAZA_LIBOR_WIBOR_KURS!$C$2:$F$145,4,FALSE),H356))</f>
        <v>3.914</v>
      </c>
      <c r="I357" s="21">
        <f>IF(A357&gt;$C$3,"_",_xlfn.IFERROR(VLOOKUP(B357,BAZA_LIBOR_WIBOR_KURS!$C$2:$F$145,3,FALSE),I356))</f>
        <v>0.0173</v>
      </c>
      <c r="J357" s="21">
        <f t="shared" si="50"/>
        <v>0.02</v>
      </c>
      <c r="K357" s="29">
        <f t="shared" si="45"/>
        <v>0</v>
      </c>
      <c r="L357" s="22">
        <f t="shared" si="51"/>
        <v>1934.56</v>
      </c>
      <c r="M357" s="22">
        <f t="shared" si="52"/>
        <v>-1934.56</v>
      </c>
      <c r="N357" s="32">
        <f>IF(A357&gt;$C$3,"_",$C$2-SUM($M$11:M357))</f>
        <v>624311.7657084675</v>
      </c>
    </row>
    <row r="358" spans="1:14" ht="12.75">
      <c r="A358" s="18">
        <f t="shared" si="53"/>
        <v>348</v>
      </c>
      <c r="B358" s="20">
        <f t="shared" si="46"/>
        <v>49857</v>
      </c>
      <c r="C358" s="21">
        <f>IF(A358&gt;$C$3,"_",_xlfn.IFERROR(VLOOKUP(B358,BAZA_LIBOR_WIBOR_KURS!$C$2:$F$145,2,FALSE),C357))</f>
        <v>-0.00732</v>
      </c>
      <c r="D358" s="21">
        <f t="shared" si="47"/>
        <v>0.02</v>
      </c>
      <c r="E358" s="28">
        <f t="shared" si="48"/>
        <v>6.24955887622158</v>
      </c>
      <c r="F358" s="28">
        <f t="shared" si="49"/>
        <v>452.07723696706415</v>
      </c>
      <c r="G358" s="31">
        <f>IF(A358&gt;$C$3,"_",$C$8-SUM($F$11:F358))</f>
        <v>5462.331794157464</v>
      </c>
      <c r="H358" s="22">
        <f>IF(A358&gt;$C$3,"_",_xlfn.IFERROR(VLOOKUP(B358,BAZA_LIBOR_WIBOR_KURS!$C$2:$F$145,4,FALSE),H357))</f>
        <v>3.914</v>
      </c>
      <c r="I358" s="21">
        <f>IF(A358&gt;$C$3,"_",_xlfn.IFERROR(VLOOKUP(B358,BAZA_LIBOR_WIBOR_KURS!$C$2:$F$145,3,FALSE),I357))</f>
        <v>0.0173</v>
      </c>
      <c r="J358" s="21">
        <f t="shared" si="50"/>
        <v>0.02</v>
      </c>
      <c r="K358" s="29">
        <f t="shared" si="45"/>
        <v>0</v>
      </c>
      <c r="L358" s="22">
        <f t="shared" si="51"/>
        <v>1940.57</v>
      </c>
      <c r="M358" s="22">
        <f t="shared" si="52"/>
        <v>-1940.57</v>
      </c>
      <c r="N358" s="32">
        <f>IF(A358&gt;$C$3,"_",$C$2-SUM($M$11:M358))</f>
        <v>626252.3357084675</v>
      </c>
    </row>
    <row r="359" spans="1:14" ht="12.75">
      <c r="A359" s="18">
        <f t="shared" si="53"/>
        <v>349</v>
      </c>
      <c r="B359" s="20">
        <f t="shared" si="46"/>
        <v>49888</v>
      </c>
      <c r="C359" s="21">
        <f>IF(A359&gt;$C$3,"_",_xlfn.IFERROR(VLOOKUP(B359,BAZA_LIBOR_WIBOR_KURS!$C$2:$F$145,2,FALSE),C358))</f>
        <v>-0.00732</v>
      </c>
      <c r="D359" s="21">
        <f t="shared" si="47"/>
        <v>0.02</v>
      </c>
      <c r="E359" s="28">
        <f t="shared" si="48"/>
        <v>5.7718639291597205</v>
      </c>
      <c r="F359" s="28">
        <f t="shared" si="49"/>
        <v>452.5549319141265</v>
      </c>
      <c r="G359" s="31">
        <f>IF(A359&gt;$C$3,"_",$C$8-SUM($F$11:F359))</f>
        <v>5009.776862243336</v>
      </c>
      <c r="H359" s="22">
        <f>IF(A359&gt;$C$3,"_",_xlfn.IFERROR(VLOOKUP(B359,BAZA_LIBOR_WIBOR_KURS!$C$2:$F$145,4,FALSE),H358))</f>
        <v>3.914</v>
      </c>
      <c r="I359" s="21">
        <f>IF(A359&gt;$C$3,"_",_xlfn.IFERROR(VLOOKUP(B359,BAZA_LIBOR_WIBOR_KURS!$C$2:$F$145,3,FALSE),I358))</f>
        <v>0.0173</v>
      </c>
      <c r="J359" s="21">
        <f t="shared" si="50"/>
        <v>0.02</v>
      </c>
      <c r="K359" s="29">
        <f t="shared" si="45"/>
        <v>0</v>
      </c>
      <c r="L359" s="22">
        <f t="shared" si="51"/>
        <v>1946.6</v>
      </c>
      <c r="M359" s="22">
        <f t="shared" si="52"/>
        <v>-1946.6</v>
      </c>
      <c r="N359" s="32">
        <f>IF(A359&gt;$C$3,"_",$C$2-SUM($M$11:M359))</f>
        <v>628198.9357084675</v>
      </c>
    </row>
    <row r="360" spans="1:14" ht="12.75">
      <c r="A360" s="18">
        <f t="shared" si="53"/>
        <v>350</v>
      </c>
      <c r="B360" s="20">
        <f t="shared" si="46"/>
        <v>49919</v>
      </c>
      <c r="C360" s="21">
        <f>IF(A360&gt;$C$3,"_",_xlfn.IFERROR(VLOOKUP(B360,BAZA_LIBOR_WIBOR_KURS!$C$2:$F$145,2,FALSE),C359))</f>
        <v>-0.00732</v>
      </c>
      <c r="D360" s="21">
        <f t="shared" si="47"/>
        <v>0.02</v>
      </c>
      <c r="E360" s="28">
        <f t="shared" si="48"/>
        <v>5.293664217770458</v>
      </c>
      <c r="F360" s="28">
        <f t="shared" si="49"/>
        <v>453.03313162551547</v>
      </c>
      <c r="G360" s="31">
        <f>IF(A360&gt;$C$3,"_",$C$8-SUM($F$11:F360))</f>
        <v>4556.743730617818</v>
      </c>
      <c r="H360" s="22">
        <f>IF(A360&gt;$C$3,"_",_xlfn.IFERROR(VLOOKUP(B360,BAZA_LIBOR_WIBOR_KURS!$C$2:$F$145,4,FALSE),H359))</f>
        <v>3.914</v>
      </c>
      <c r="I360" s="21">
        <f>IF(A360&gt;$C$3,"_",_xlfn.IFERROR(VLOOKUP(B360,BAZA_LIBOR_WIBOR_KURS!$C$2:$F$145,3,FALSE),I359))</f>
        <v>0.0173</v>
      </c>
      <c r="J360" s="21">
        <f t="shared" si="50"/>
        <v>0.02</v>
      </c>
      <c r="K360" s="29">
        <f t="shared" si="45"/>
        <v>0</v>
      </c>
      <c r="L360" s="22">
        <f t="shared" si="51"/>
        <v>1952.65</v>
      </c>
      <c r="M360" s="22">
        <f t="shared" si="52"/>
        <v>-1952.65</v>
      </c>
      <c r="N360" s="32">
        <f>IF(A360&gt;$C$3,"_",$C$2-SUM($M$11:M360))</f>
        <v>630151.5857084675</v>
      </c>
    </row>
    <row r="361" spans="1:14" ht="12.75">
      <c r="A361" s="18">
        <f t="shared" si="53"/>
        <v>351</v>
      </c>
      <c r="B361" s="20">
        <f t="shared" si="46"/>
        <v>49949</v>
      </c>
      <c r="C361" s="21">
        <f>IF(A361&gt;$C$3,"_",_xlfn.IFERROR(VLOOKUP(B361,BAZA_LIBOR_WIBOR_KURS!$C$2:$F$145,2,FALSE),C360))</f>
        <v>-0.00732</v>
      </c>
      <c r="D361" s="21">
        <f t="shared" si="47"/>
        <v>0.02</v>
      </c>
      <c r="E361" s="28">
        <f t="shared" si="48"/>
        <v>4.814959208686161</v>
      </c>
      <c r="F361" s="28">
        <f t="shared" si="49"/>
        <v>453.5118366345996</v>
      </c>
      <c r="G361" s="31">
        <f>IF(A361&gt;$C$3,"_",$C$8-SUM($F$11:F361))</f>
        <v>4103.2318939832185</v>
      </c>
      <c r="H361" s="22">
        <f>IF(A361&gt;$C$3,"_",_xlfn.IFERROR(VLOOKUP(B361,BAZA_LIBOR_WIBOR_KURS!$C$2:$F$145,4,FALSE),H360))</f>
        <v>3.914</v>
      </c>
      <c r="I361" s="21">
        <f>IF(A361&gt;$C$3,"_",_xlfn.IFERROR(VLOOKUP(B361,BAZA_LIBOR_WIBOR_KURS!$C$2:$F$145,3,FALSE),I360))</f>
        <v>0.0173</v>
      </c>
      <c r="J361" s="21">
        <f t="shared" si="50"/>
        <v>0.02</v>
      </c>
      <c r="K361" s="29">
        <f t="shared" si="45"/>
        <v>0</v>
      </c>
      <c r="L361" s="22">
        <f t="shared" si="51"/>
        <v>1958.72</v>
      </c>
      <c r="M361" s="22">
        <f t="shared" si="52"/>
        <v>-1958.72</v>
      </c>
      <c r="N361" s="32">
        <f>IF(A361&gt;$C$3,"_",$C$2-SUM($M$11:M361))</f>
        <v>632110.3057084675</v>
      </c>
    </row>
    <row r="362" spans="1:14" ht="12.75">
      <c r="A362" s="18">
        <f t="shared" si="53"/>
        <v>352</v>
      </c>
      <c r="B362" s="20">
        <f t="shared" si="46"/>
        <v>49980</v>
      </c>
      <c r="C362" s="21">
        <f>IF(A362&gt;$C$3,"_",_xlfn.IFERROR(VLOOKUP(B362,BAZA_LIBOR_WIBOR_KURS!$C$2:$F$145,2,FALSE),C361))</f>
        <v>-0.00732</v>
      </c>
      <c r="D362" s="21">
        <f t="shared" si="47"/>
        <v>0.02</v>
      </c>
      <c r="E362" s="28">
        <f t="shared" si="48"/>
        <v>4.335748367975601</v>
      </c>
      <c r="F362" s="28">
        <f t="shared" si="49"/>
        <v>453.9910474753103</v>
      </c>
      <c r="G362" s="31">
        <f>IF(A362&gt;$C$3,"_",$C$8-SUM($F$11:F362))</f>
        <v>3649.240846507906</v>
      </c>
      <c r="H362" s="22">
        <f>IF(A362&gt;$C$3,"_",_xlfn.IFERROR(VLOOKUP(B362,BAZA_LIBOR_WIBOR_KURS!$C$2:$F$145,4,FALSE),H361))</f>
        <v>3.914</v>
      </c>
      <c r="I362" s="21">
        <f>IF(A362&gt;$C$3,"_",_xlfn.IFERROR(VLOOKUP(B362,BAZA_LIBOR_WIBOR_KURS!$C$2:$F$145,3,FALSE),I361))</f>
        <v>0.0173</v>
      </c>
      <c r="J362" s="21">
        <f t="shared" si="50"/>
        <v>0.02</v>
      </c>
      <c r="K362" s="29">
        <f t="shared" si="45"/>
        <v>0</v>
      </c>
      <c r="L362" s="22">
        <f t="shared" si="51"/>
        <v>1964.81</v>
      </c>
      <c r="M362" s="22">
        <f t="shared" si="52"/>
        <v>-1964.81</v>
      </c>
      <c r="N362" s="32">
        <f>IF(A362&gt;$C$3,"_",$C$2-SUM($M$11:M362))</f>
        <v>634075.1157084676</v>
      </c>
    </row>
    <row r="363" spans="1:14" ht="12.75">
      <c r="A363" s="18">
        <f t="shared" si="53"/>
        <v>353</v>
      </c>
      <c r="B363" s="20">
        <f t="shared" si="46"/>
        <v>50010</v>
      </c>
      <c r="C363" s="21">
        <f>IF(A363&gt;$C$3,"_",_xlfn.IFERROR(VLOOKUP(B363,BAZA_LIBOR_WIBOR_KURS!$C$2:$F$145,2,FALSE),C362))</f>
        <v>-0.00732</v>
      </c>
      <c r="D363" s="21">
        <f t="shared" si="47"/>
        <v>0.02</v>
      </c>
      <c r="E363" s="28">
        <f t="shared" si="48"/>
        <v>3.856031161143355</v>
      </c>
      <c r="F363" s="28">
        <f t="shared" si="49"/>
        <v>454.4707646821422</v>
      </c>
      <c r="G363" s="31">
        <f>IF(A363&gt;$C$3,"_",$C$8-SUM($F$11:F363))</f>
        <v>3194.770081825758</v>
      </c>
      <c r="H363" s="22">
        <f>IF(A363&gt;$C$3,"_",_xlfn.IFERROR(VLOOKUP(B363,BAZA_LIBOR_WIBOR_KURS!$C$2:$F$145,4,FALSE),H362))</f>
        <v>3.914</v>
      </c>
      <c r="I363" s="21">
        <f>IF(A363&gt;$C$3,"_",_xlfn.IFERROR(VLOOKUP(B363,BAZA_LIBOR_WIBOR_KURS!$C$2:$F$145,3,FALSE),I362))</f>
        <v>0.0173</v>
      </c>
      <c r="J363" s="21">
        <f t="shared" si="50"/>
        <v>0.02</v>
      </c>
      <c r="K363" s="29">
        <f t="shared" si="45"/>
        <v>0</v>
      </c>
      <c r="L363" s="22">
        <f t="shared" si="51"/>
        <v>1970.92</v>
      </c>
      <c r="M363" s="22">
        <f t="shared" si="52"/>
        <v>-1970.92</v>
      </c>
      <c r="N363" s="32">
        <f>IF(A363&gt;$C$3,"_",$C$2-SUM($M$11:M363))</f>
        <v>636046.0357084675</v>
      </c>
    </row>
    <row r="364" spans="1:14" ht="12.75">
      <c r="A364" s="18">
        <f t="shared" si="53"/>
        <v>354</v>
      </c>
      <c r="B364" s="20">
        <f t="shared" si="46"/>
        <v>50041</v>
      </c>
      <c r="C364" s="21">
        <f>IF(A364&gt;$C$3,"_",_xlfn.IFERROR(VLOOKUP(B364,BAZA_LIBOR_WIBOR_KURS!$C$2:$F$145,2,FALSE),C363))</f>
        <v>-0.00732</v>
      </c>
      <c r="D364" s="21">
        <f t="shared" si="47"/>
        <v>0.02</v>
      </c>
      <c r="E364" s="28">
        <f t="shared" si="48"/>
        <v>3.375807053129218</v>
      </c>
      <c r="F364" s="28">
        <f t="shared" si="49"/>
        <v>454.95098879015546</v>
      </c>
      <c r="G364" s="31">
        <f>IF(A364&gt;$C$3,"_",$C$8-SUM($F$11:F364))</f>
        <v>2739.819093035607</v>
      </c>
      <c r="H364" s="22">
        <f>IF(A364&gt;$C$3,"_",_xlfn.IFERROR(VLOOKUP(B364,BAZA_LIBOR_WIBOR_KURS!$C$2:$F$145,4,FALSE),H363))</f>
        <v>3.914</v>
      </c>
      <c r="I364" s="21">
        <f>IF(A364&gt;$C$3,"_",_xlfn.IFERROR(VLOOKUP(B364,BAZA_LIBOR_WIBOR_KURS!$C$2:$F$145,3,FALSE),I363))</f>
        <v>0.0173</v>
      </c>
      <c r="J364" s="21">
        <f t="shared" si="50"/>
        <v>0.02</v>
      </c>
      <c r="K364" s="29">
        <f t="shared" si="45"/>
        <v>0</v>
      </c>
      <c r="L364" s="22">
        <f t="shared" si="51"/>
        <v>1977.04</v>
      </c>
      <c r="M364" s="22">
        <f t="shared" si="52"/>
        <v>-1977.04</v>
      </c>
      <c r="N364" s="32">
        <f>IF(A364&gt;$C$3,"_",$C$2-SUM($M$11:M364))</f>
        <v>638023.0757084675</v>
      </c>
    </row>
    <row r="365" spans="1:14" ht="12.75">
      <c r="A365" s="18">
        <f t="shared" si="53"/>
        <v>355</v>
      </c>
      <c r="B365" s="20">
        <f t="shared" si="46"/>
        <v>50072</v>
      </c>
      <c r="C365" s="21">
        <f>IF(A365&gt;$C$3,"_",_xlfn.IFERROR(VLOOKUP(B365,BAZA_LIBOR_WIBOR_KURS!$C$2:$F$145,2,FALSE),C364))</f>
        <v>-0.00732</v>
      </c>
      <c r="D365" s="21">
        <f t="shared" si="47"/>
        <v>0.02</v>
      </c>
      <c r="E365" s="28">
        <f t="shared" si="48"/>
        <v>2.8950755083076247</v>
      </c>
      <c r="F365" s="28">
        <f t="shared" si="49"/>
        <v>455.4317203349778</v>
      </c>
      <c r="G365" s="31">
        <f>IF(A365&gt;$C$3,"_",$C$8-SUM($F$11:F365))</f>
        <v>2284.3873727006285</v>
      </c>
      <c r="H365" s="22">
        <f>IF(A365&gt;$C$3,"_",_xlfn.IFERROR(VLOOKUP(B365,BAZA_LIBOR_WIBOR_KURS!$C$2:$F$145,4,FALSE),H364))</f>
        <v>3.914</v>
      </c>
      <c r="I365" s="21">
        <f>IF(A365&gt;$C$3,"_",_xlfn.IFERROR(VLOOKUP(B365,BAZA_LIBOR_WIBOR_KURS!$C$2:$F$145,3,FALSE),I364))</f>
        <v>0.0173</v>
      </c>
      <c r="J365" s="21">
        <f t="shared" si="50"/>
        <v>0.02</v>
      </c>
      <c r="K365" s="29">
        <f t="shared" si="45"/>
        <v>0</v>
      </c>
      <c r="L365" s="22">
        <f t="shared" si="51"/>
        <v>1983.19</v>
      </c>
      <c r="M365" s="22">
        <f t="shared" si="52"/>
        <v>-1983.19</v>
      </c>
      <c r="N365" s="32">
        <f>IF(A365&gt;$C$3,"_",$C$2-SUM($M$11:M365))</f>
        <v>640006.2657084675</v>
      </c>
    </row>
    <row r="366" spans="1:14" ht="12.75">
      <c r="A366" s="18">
        <f t="shared" si="53"/>
        <v>356</v>
      </c>
      <c r="B366" s="20">
        <f t="shared" si="46"/>
        <v>50100</v>
      </c>
      <c r="C366" s="21">
        <f>IF(A366&gt;$C$3,"_",_xlfn.IFERROR(VLOOKUP(B366,BAZA_LIBOR_WIBOR_KURS!$C$2:$F$145,2,FALSE),C365))</f>
        <v>-0.00732</v>
      </c>
      <c r="D366" s="21">
        <f t="shared" si="47"/>
        <v>0.02</v>
      </c>
      <c r="E366" s="28">
        <f t="shared" si="48"/>
        <v>2.4138359904869975</v>
      </c>
      <c r="F366" s="28">
        <f t="shared" si="49"/>
        <v>455.9129598527983</v>
      </c>
      <c r="G366" s="31">
        <f>IF(A366&gt;$C$3,"_",$C$8-SUM($F$11:F366))</f>
        <v>1828.4744128478342</v>
      </c>
      <c r="H366" s="22">
        <f>IF(A366&gt;$C$3,"_",_xlfn.IFERROR(VLOOKUP(B366,BAZA_LIBOR_WIBOR_KURS!$C$2:$F$145,4,FALSE),H365))</f>
        <v>3.914</v>
      </c>
      <c r="I366" s="21">
        <f>IF(A366&gt;$C$3,"_",_xlfn.IFERROR(VLOOKUP(B366,BAZA_LIBOR_WIBOR_KURS!$C$2:$F$145,3,FALSE),I365))</f>
        <v>0.0173</v>
      </c>
      <c r="J366" s="21">
        <f t="shared" si="50"/>
        <v>0.02</v>
      </c>
      <c r="K366" s="29">
        <f t="shared" si="45"/>
        <v>0</v>
      </c>
      <c r="L366" s="22">
        <f t="shared" si="51"/>
        <v>1989.35</v>
      </c>
      <c r="M366" s="22">
        <f t="shared" si="52"/>
        <v>-1989.35</v>
      </c>
      <c r="N366" s="32">
        <f>IF(A366&gt;$C$3,"_",$C$2-SUM($M$11:M366))</f>
        <v>641995.6157084674</v>
      </c>
    </row>
    <row r="367" spans="1:14" ht="12.75">
      <c r="A367" s="18">
        <f t="shared" si="53"/>
        <v>357</v>
      </c>
      <c r="B367" s="20">
        <f t="shared" si="46"/>
        <v>50131</v>
      </c>
      <c r="C367" s="21">
        <f>IF(A367&gt;$C$3,"_",_xlfn.IFERROR(VLOOKUP(B367,BAZA_LIBOR_WIBOR_KURS!$C$2:$F$145,2,FALSE),C366))</f>
        <v>-0.00732</v>
      </c>
      <c r="D367" s="21">
        <f t="shared" si="47"/>
        <v>0.02</v>
      </c>
      <c r="E367" s="28">
        <f t="shared" si="48"/>
        <v>1.9320879629092116</v>
      </c>
      <c r="F367" s="28">
        <f t="shared" si="49"/>
        <v>456.3947078803771</v>
      </c>
      <c r="G367" s="31">
        <f>IF(A367&gt;$C$3,"_",$C$8-SUM($F$11:F367))</f>
        <v>1372.0797049674584</v>
      </c>
      <c r="H367" s="22">
        <f>IF(A367&gt;$C$3,"_",_xlfn.IFERROR(VLOOKUP(B367,BAZA_LIBOR_WIBOR_KURS!$C$2:$F$145,4,FALSE),H366))</f>
        <v>3.914</v>
      </c>
      <c r="I367" s="21">
        <f>IF(A367&gt;$C$3,"_",_xlfn.IFERROR(VLOOKUP(B367,BAZA_LIBOR_WIBOR_KURS!$C$2:$F$145,3,FALSE),I366))</f>
        <v>0.0173</v>
      </c>
      <c r="J367" s="21">
        <f t="shared" si="50"/>
        <v>0.02</v>
      </c>
      <c r="K367" s="29">
        <f t="shared" si="45"/>
        <v>0</v>
      </c>
      <c r="L367" s="22">
        <f t="shared" si="51"/>
        <v>1995.54</v>
      </c>
      <c r="M367" s="22">
        <f t="shared" si="52"/>
        <v>-1995.54</v>
      </c>
      <c r="N367" s="32">
        <f>IF(A367&gt;$C$3,"_",$C$2-SUM($M$11:M367))</f>
        <v>643991.1557084674</v>
      </c>
    </row>
    <row r="368" spans="1:14" ht="12.75">
      <c r="A368" s="18">
        <f t="shared" si="53"/>
        <v>358</v>
      </c>
      <c r="B368" s="20">
        <f t="shared" si="46"/>
        <v>50161</v>
      </c>
      <c r="C368" s="21">
        <f>IF(A368&gt;$C$3,"_",_xlfn.IFERROR(VLOOKUP(B368,BAZA_LIBOR_WIBOR_KURS!$C$2:$F$145,2,FALSE),C367))</f>
        <v>-0.00732</v>
      </c>
      <c r="D368" s="21">
        <f t="shared" si="47"/>
        <v>0.02</v>
      </c>
      <c r="E368" s="28">
        <f t="shared" si="48"/>
        <v>1.4498308882489477</v>
      </c>
      <c r="F368" s="28">
        <f t="shared" si="49"/>
        <v>456.87696495503786</v>
      </c>
      <c r="G368" s="31">
        <f>IF(A368&gt;$C$3,"_",$C$8-SUM($F$11:F368))</f>
        <v>915.2027400124207</v>
      </c>
      <c r="H368" s="22">
        <f>IF(A368&gt;$C$3,"_",_xlfn.IFERROR(VLOOKUP(B368,BAZA_LIBOR_WIBOR_KURS!$C$2:$F$145,4,FALSE),H367))</f>
        <v>3.914</v>
      </c>
      <c r="I368" s="21">
        <f>IF(A368&gt;$C$3,"_",_xlfn.IFERROR(VLOOKUP(B368,BAZA_LIBOR_WIBOR_KURS!$C$2:$F$145,3,FALSE),I367))</f>
        <v>0.0173</v>
      </c>
      <c r="J368" s="21">
        <f t="shared" si="50"/>
        <v>0.02</v>
      </c>
      <c r="K368" s="29">
        <f t="shared" si="45"/>
        <v>0</v>
      </c>
      <c r="L368" s="22">
        <f t="shared" si="51"/>
        <v>2001.74</v>
      </c>
      <c r="M368" s="22">
        <f t="shared" si="52"/>
        <v>-2001.74</v>
      </c>
      <c r="N368" s="32">
        <f>IF(A368&gt;$C$3,"_",$C$2-SUM($M$11:M368))</f>
        <v>645992.8957084673</v>
      </c>
    </row>
    <row r="369" spans="1:14" ht="12.75">
      <c r="A369" s="18">
        <f t="shared" si="53"/>
        <v>359</v>
      </c>
      <c r="B369" s="20">
        <f t="shared" si="46"/>
        <v>50192</v>
      </c>
      <c r="C369" s="21">
        <f>IF(A369&gt;$C$3,"_",_xlfn.IFERROR(VLOOKUP(B369,BAZA_LIBOR_WIBOR_KURS!$C$2:$F$145,2,FALSE),C368))</f>
        <v>-0.00732</v>
      </c>
      <c r="D369" s="21">
        <f t="shared" si="47"/>
        <v>0.02</v>
      </c>
      <c r="E369" s="28">
        <f t="shared" si="48"/>
        <v>0.9670642286131246</v>
      </c>
      <c r="F369" s="28">
        <f t="shared" si="49"/>
        <v>457.3597316146739</v>
      </c>
      <c r="G369" s="31">
        <f>IF(A369&gt;$C$3,"_",$C$8-SUM($F$11:F369))</f>
        <v>457.84300839775824</v>
      </c>
      <c r="H369" s="22">
        <f>IF(A369&gt;$C$3,"_",_xlfn.IFERROR(VLOOKUP(B369,BAZA_LIBOR_WIBOR_KURS!$C$2:$F$145,4,FALSE),H368))</f>
        <v>3.914</v>
      </c>
      <c r="I369" s="21">
        <f>IF(A369&gt;$C$3,"_",_xlfn.IFERROR(VLOOKUP(B369,BAZA_LIBOR_WIBOR_KURS!$C$2:$F$145,3,FALSE),I368))</f>
        <v>0.0173</v>
      </c>
      <c r="J369" s="21">
        <f t="shared" si="50"/>
        <v>0.02</v>
      </c>
      <c r="K369" s="29">
        <f t="shared" si="45"/>
        <v>0</v>
      </c>
      <c r="L369" s="22">
        <f t="shared" si="51"/>
        <v>2007.96</v>
      </c>
      <c r="M369" s="22">
        <f t="shared" si="52"/>
        <v>-2007.96</v>
      </c>
      <c r="N369" s="32">
        <f>IF(A369&gt;$C$3,"_",$C$2-SUM($M$11:M369))</f>
        <v>648000.8557084674</v>
      </c>
    </row>
    <row r="370" spans="1:14" ht="12.75">
      <c r="A370" s="18">
        <f t="shared" si="53"/>
        <v>360</v>
      </c>
      <c r="B370" s="20">
        <f t="shared" si="46"/>
        <v>50222</v>
      </c>
      <c r="C370" s="21">
        <f>IF(A370&gt;$C$3,"_",_xlfn.IFERROR(VLOOKUP(B370,BAZA_LIBOR_WIBOR_KURS!$C$2:$F$145,2,FALSE),C369))</f>
        <v>-0.00732</v>
      </c>
      <c r="D370" s="21">
        <f t="shared" si="47"/>
        <v>0.02</v>
      </c>
      <c r="E370" s="28">
        <f t="shared" si="48"/>
        <v>0.4837874455402979</v>
      </c>
      <c r="F370" s="28">
        <f t="shared" si="49"/>
        <v>457.8430083977582</v>
      </c>
      <c r="G370" s="31">
        <f>IF(A370&gt;$C$3,"_",$C$8-SUM($F$11:F370))</f>
        <v>0</v>
      </c>
      <c r="H370" s="22">
        <f>IF(A370&gt;$C$3,"_",_xlfn.IFERROR(VLOOKUP(B370,BAZA_LIBOR_WIBOR_KURS!$C$2:$F$145,4,FALSE),H369))</f>
        <v>3.914</v>
      </c>
      <c r="I370" s="21">
        <f>IF(A370&gt;$C$3,"_",_xlfn.IFERROR(VLOOKUP(B370,BAZA_LIBOR_WIBOR_KURS!$C$2:$F$145,3,FALSE),I369))</f>
        <v>0.0173</v>
      </c>
      <c r="J370" s="21">
        <f t="shared" si="50"/>
        <v>0.02</v>
      </c>
      <c r="K370" s="29">
        <f t="shared" si="45"/>
        <v>0</v>
      </c>
      <c r="L370" s="22">
        <f t="shared" si="51"/>
        <v>2014.2</v>
      </c>
      <c r="M370" s="22">
        <f t="shared" si="52"/>
        <v>-2014.2</v>
      </c>
      <c r="N370" s="32">
        <f>IF(A370&gt;$C$3,"_",$C$2-SUM($M$11:M370))</f>
        <v>650015.0557084675</v>
      </c>
    </row>
    <row r="371" spans="1:14" ht="12.75">
      <c r="A371" s="18">
        <f t="shared" si="53"/>
        <v>361</v>
      </c>
      <c r="B371" s="20" t="str">
        <f t="shared" si="46"/>
        <v>_</v>
      </c>
      <c r="C371" s="21" t="str">
        <f>IF(A371&gt;$C$3,"_",_xlfn.IFERROR(VLOOKUP(B371,BAZA_LIBOR_WIBOR_KURS!$C$2:$F$145,2,FALSE),C370))</f>
        <v>_</v>
      </c>
      <c r="D371" s="21" t="str">
        <f t="shared" si="47"/>
        <v>_</v>
      </c>
      <c r="E371" s="28" t="str">
        <f t="shared" si="48"/>
        <v>_</v>
      </c>
      <c r="F371" s="28" t="str">
        <f t="shared" si="49"/>
        <v>_</v>
      </c>
      <c r="G371" s="31" t="str">
        <f>IF(A371&gt;$C$3,"_",$C$8-SUM($F$11:F371))</f>
        <v>_</v>
      </c>
      <c r="H371" s="22" t="str">
        <f>IF(A371&gt;$C$3,"_",_xlfn.IFERROR(VLOOKUP(B371,BAZA_LIBOR_WIBOR_KURS!$C$2:$F$145,4,FALSE),H370))</f>
        <v>_</v>
      </c>
      <c r="I371" s="21" t="str">
        <f>IF(A371&gt;$C$3,"_",_xlfn.IFERROR(VLOOKUP(B371,BAZA_LIBOR_WIBOR_KURS!$C$2:$F$145,3,FALSE),I370))</f>
        <v>_</v>
      </c>
      <c r="J371" s="21" t="str">
        <f t="shared" si="50"/>
        <v>_</v>
      </c>
      <c r="K371" s="29" t="str">
        <f t="shared" si="45"/>
        <v>_</v>
      </c>
      <c r="L371" s="22" t="str">
        <f t="shared" si="51"/>
        <v>_</v>
      </c>
      <c r="M371" s="22" t="str">
        <f t="shared" si="52"/>
        <v>_</v>
      </c>
      <c r="N371" s="32" t="str">
        <f>IF(A371&gt;$C$3,"_",$C$2-SUM($M$11:M371))</f>
        <v>_</v>
      </c>
    </row>
    <row r="372" spans="1:14" ht="12.75">
      <c r="A372" s="18">
        <f t="shared" si="53"/>
        <v>362</v>
      </c>
      <c r="B372" s="20" t="str">
        <f t="shared" si="46"/>
        <v>_</v>
      </c>
      <c r="C372" s="21" t="str">
        <f>IF(A372&gt;$C$3,"_",_xlfn.IFERROR(VLOOKUP(B372,BAZA_LIBOR_WIBOR_KURS!$C$2:$F$145,2,FALSE),C371))</f>
        <v>_</v>
      </c>
      <c r="D372" s="21" t="str">
        <f t="shared" si="47"/>
        <v>_</v>
      </c>
      <c r="E372" s="28" t="str">
        <f t="shared" si="48"/>
        <v>_</v>
      </c>
      <c r="F372" s="28" t="str">
        <f t="shared" si="49"/>
        <v>_</v>
      </c>
      <c r="G372" s="31" t="str">
        <f>IF(A372&gt;$C$3,"_",$C$8-SUM($F$11:F372))</f>
        <v>_</v>
      </c>
      <c r="H372" s="22" t="str">
        <f>IF(A372&gt;$C$3,"_",_xlfn.IFERROR(VLOOKUP(B372,BAZA_LIBOR_WIBOR_KURS!$C$2:$F$145,4,FALSE),H371))</f>
        <v>_</v>
      </c>
      <c r="I372" s="21" t="str">
        <f>IF(A372&gt;$C$3,"_",_xlfn.IFERROR(VLOOKUP(B372,BAZA_LIBOR_WIBOR_KURS!$C$2:$F$145,3,FALSE),I371))</f>
        <v>_</v>
      </c>
      <c r="J372" s="21" t="str">
        <f t="shared" si="50"/>
        <v>_</v>
      </c>
      <c r="K372" s="29" t="str">
        <f t="shared" si="45"/>
        <v>_</v>
      </c>
      <c r="L372" s="22" t="str">
        <f t="shared" si="51"/>
        <v>_</v>
      </c>
      <c r="M372" s="22" t="str">
        <f t="shared" si="52"/>
        <v>_</v>
      </c>
      <c r="N372" s="32" t="str">
        <f>IF(A372&gt;$C$3,"_",$C$2-SUM($M$11:M372))</f>
        <v>_</v>
      </c>
    </row>
    <row r="373" spans="1:14" ht="12.75">
      <c r="A373" s="18">
        <f t="shared" si="53"/>
        <v>363</v>
      </c>
      <c r="B373" s="20" t="str">
        <f t="shared" si="46"/>
        <v>_</v>
      </c>
      <c r="C373" s="21" t="str">
        <f>IF(A373&gt;$C$3,"_",_xlfn.IFERROR(VLOOKUP(B373,BAZA_LIBOR_WIBOR_KURS!$C$2:$F$145,2,FALSE),C372))</f>
        <v>_</v>
      </c>
      <c r="D373" s="21" t="str">
        <f t="shared" si="47"/>
        <v>_</v>
      </c>
      <c r="E373" s="28" t="str">
        <f t="shared" si="48"/>
        <v>_</v>
      </c>
      <c r="F373" s="28" t="str">
        <f t="shared" si="49"/>
        <v>_</v>
      </c>
      <c r="G373" s="31" t="str">
        <f>IF(A373&gt;$C$3,"_",$C$8-SUM($F$11:F373))</f>
        <v>_</v>
      </c>
      <c r="H373" s="22" t="str">
        <f>IF(A373&gt;$C$3,"_",_xlfn.IFERROR(VLOOKUP(B373,BAZA_LIBOR_WIBOR_KURS!$C$2:$F$145,4,FALSE),H372))</f>
        <v>_</v>
      </c>
      <c r="I373" s="21" t="str">
        <f>IF(A373&gt;$C$3,"_",_xlfn.IFERROR(VLOOKUP(B373,BAZA_LIBOR_WIBOR_KURS!$C$2:$F$145,3,FALSE),I372))</f>
        <v>_</v>
      </c>
      <c r="J373" s="21" t="str">
        <f t="shared" si="50"/>
        <v>_</v>
      </c>
      <c r="K373" s="29" t="str">
        <f t="shared" si="45"/>
        <v>_</v>
      </c>
      <c r="L373" s="22" t="str">
        <f t="shared" si="51"/>
        <v>_</v>
      </c>
      <c r="M373" s="22" t="str">
        <f t="shared" si="52"/>
        <v>_</v>
      </c>
      <c r="N373" s="32" t="str">
        <f>IF(A373&gt;$C$3,"_",$C$2-SUM($M$11:M373))</f>
        <v>_</v>
      </c>
    </row>
    <row r="374" spans="1:14" ht="12.75">
      <c r="A374" s="18">
        <f t="shared" si="53"/>
        <v>364</v>
      </c>
      <c r="B374" s="20" t="str">
        <f t="shared" si="46"/>
        <v>_</v>
      </c>
      <c r="C374" s="21" t="str">
        <f>IF(A374&gt;$C$3,"_",_xlfn.IFERROR(VLOOKUP(B374,BAZA_LIBOR_WIBOR_KURS!$C$2:$F$145,2,FALSE),C373))</f>
        <v>_</v>
      </c>
      <c r="D374" s="21" t="str">
        <f t="shared" si="47"/>
        <v>_</v>
      </c>
      <c r="E374" s="28" t="str">
        <f t="shared" si="48"/>
        <v>_</v>
      </c>
      <c r="F374" s="28" t="str">
        <f t="shared" si="49"/>
        <v>_</v>
      </c>
      <c r="G374" s="31" t="str">
        <f>IF(A374&gt;$C$3,"_",$C$8-SUM($F$11:F374))</f>
        <v>_</v>
      </c>
      <c r="H374" s="22" t="str">
        <f>IF(A374&gt;$C$3,"_",_xlfn.IFERROR(VLOOKUP(B374,BAZA_LIBOR_WIBOR_KURS!$C$2:$F$145,4,FALSE),H373))</f>
        <v>_</v>
      </c>
      <c r="I374" s="21" t="str">
        <f>IF(A374&gt;$C$3,"_",_xlfn.IFERROR(VLOOKUP(B374,BAZA_LIBOR_WIBOR_KURS!$C$2:$F$145,3,FALSE),I373))</f>
        <v>_</v>
      </c>
      <c r="J374" s="21" t="str">
        <f t="shared" si="50"/>
        <v>_</v>
      </c>
      <c r="K374" s="29" t="str">
        <f t="shared" si="45"/>
        <v>_</v>
      </c>
      <c r="L374" s="22" t="str">
        <f t="shared" si="51"/>
        <v>_</v>
      </c>
      <c r="M374" s="22" t="str">
        <f t="shared" si="52"/>
        <v>_</v>
      </c>
      <c r="N374" s="32" t="str">
        <f>IF(A374&gt;$C$3,"_",$C$2-SUM($M$11:M374))</f>
        <v>_</v>
      </c>
    </row>
    <row r="375" spans="1:14" ht="12.75">
      <c r="A375" s="18">
        <f t="shared" si="53"/>
        <v>365</v>
      </c>
      <c r="B375" s="20" t="str">
        <f t="shared" si="46"/>
        <v>_</v>
      </c>
      <c r="C375" s="21" t="str">
        <f>IF(A375&gt;$C$3,"_",_xlfn.IFERROR(VLOOKUP(B375,BAZA_LIBOR_WIBOR_KURS!$C$2:$F$145,2,FALSE),C374))</f>
        <v>_</v>
      </c>
      <c r="D375" s="21" t="str">
        <f t="shared" si="47"/>
        <v>_</v>
      </c>
      <c r="E375" s="28" t="str">
        <f t="shared" si="48"/>
        <v>_</v>
      </c>
      <c r="F375" s="28" t="str">
        <f t="shared" si="49"/>
        <v>_</v>
      </c>
      <c r="G375" s="31" t="str">
        <f>IF(A375&gt;$C$3,"_",$C$8-SUM($F$11:F375))</f>
        <v>_</v>
      </c>
      <c r="H375" s="22" t="str">
        <f>IF(A375&gt;$C$3,"_",_xlfn.IFERROR(VLOOKUP(B375,BAZA_LIBOR_WIBOR_KURS!$C$2:$F$145,4,FALSE),H374))</f>
        <v>_</v>
      </c>
      <c r="I375" s="21" t="str">
        <f>IF(A375&gt;$C$3,"_",_xlfn.IFERROR(VLOOKUP(B375,BAZA_LIBOR_WIBOR_KURS!$C$2:$F$145,3,FALSE),I374))</f>
        <v>_</v>
      </c>
      <c r="J375" s="21" t="str">
        <f t="shared" si="50"/>
        <v>_</v>
      </c>
      <c r="K375" s="29" t="str">
        <f t="shared" si="45"/>
        <v>_</v>
      </c>
      <c r="L375" s="22" t="str">
        <f t="shared" si="51"/>
        <v>_</v>
      </c>
      <c r="M375" s="22" t="str">
        <f t="shared" si="52"/>
        <v>_</v>
      </c>
      <c r="N375" s="32" t="str">
        <f>IF(A375&gt;$C$3,"_",$C$2-SUM($M$11:M375))</f>
        <v>_</v>
      </c>
    </row>
    <row r="376" spans="1:14" ht="12.75">
      <c r="A376" s="18">
        <f t="shared" si="53"/>
        <v>366</v>
      </c>
      <c r="B376" s="20" t="str">
        <f t="shared" si="46"/>
        <v>_</v>
      </c>
      <c r="C376" s="21" t="str">
        <f>IF(A376&gt;$C$3,"_",_xlfn.IFERROR(VLOOKUP(B376,BAZA_LIBOR_WIBOR_KURS!$C$2:$F$145,2,FALSE),C375))</f>
        <v>_</v>
      </c>
      <c r="D376" s="21" t="str">
        <f t="shared" si="47"/>
        <v>_</v>
      </c>
      <c r="E376" s="28" t="str">
        <f t="shared" si="48"/>
        <v>_</v>
      </c>
      <c r="F376" s="28" t="str">
        <f t="shared" si="49"/>
        <v>_</v>
      </c>
      <c r="G376" s="31" t="str">
        <f>IF(A376&gt;$C$3,"_",$C$8-SUM($F$11:F376))</f>
        <v>_</v>
      </c>
      <c r="H376" s="22" t="str">
        <f>IF(A376&gt;$C$3,"_",_xlfn.IFERROR(VLOOKUP(B376,BAZA_LIBOR_WIBOR_KURS!$C$2:$F$145,4,FALSE),H375))</f>
        <v>_</v>
      </c>
      <c r="I376" s="21" t="str">
        <f>IF(A376&gt;$C$3,"_",_xlfn.IFERROR(VLOOKUP(B376,BAZA_LIBOR_WIBOR_KURS!$C$2:$F$145,3,FALSE),I375))</f>
        <v>_</v>
      </c>
      <c r="J376" s="21" t="str">
        <f t="shared" si="50"/>
        <v>_</v>
      </c>
      <c r="K376" s="29" t="str">
        <f t="shared" si="45"/>
        <v>_</v>
      </c>
      <c r="L376" s="22" t="str">
        <f t="shared" si="51"/>
        <v>_</v>
      </c>
      <c r="M376" s="22" t="str">
        <f t="shared" si="52"/>
        <v>_</v>
      </c>
      <c r="N376" s="32" t="str">
        <f>IF(A376&gt;$C$3,"_",$C$2-SUM($M$11:M376))</f>
        <v>_</v>
      </c>
    </row>
    <row r="377" spans="1:14" ht="12.75">
      <c r="A377" s="18">
        <f t="shared" si="53"/>
        <v>367</v>
      </c>
      <c r="B377" s="20" t="str">
        <f t="shared" si="46"/>
        <v>_</v>
      </c>
      <c r="C377" s="21" t="str">
        <f>IF(A377&gt;$C$3,"_",_xlfn.IFERROR(VLOOKUP(B377,BAZA_LIBOR_WIBOR_KURS!$C$2:$F$145,2,FALSE),C376))</f>
        <v>_</v>
      </c>
      <c r="D377" s="21" t="str">
        <f t="shared" si="47"/>
        <v>_</v>
      </c>
      <c r="E377" s="28" t="str">
        <f t="shared" si="48"/>
        <v>_</v>
      </c>
      <c r="F377" s="28" t="str">
        <f t="shared" si="49"/>
        <v>_</v>
      </c>
      <c r="G377" s="31" t="str">
        <f>IF(A377&gt;$C$3,"_",$C$8-SUM($F$11:F377))</f>
        <v>_</v>
      </c>
      <c r="H377" s="22" t="str">
        <f>IF(A377&gt;$C$3,"_",_xlfn.IFERROR(VLOOKUP(B377,BAZA_LIBOR_WIBOR_KURS!$C$2:$F$145,4,FALSE),H376))</f>
        <v>_</v>
      </c>
      <c r="I377" s="21" t="str">
        <f>IF(A377&gt;$C$3,"_",_xlfn.IFERROR(VLOOKUP(B377,BAZA_LIBOR_WIBOR_KURS!$C$2:$F$145,3,FALSE),I376))</f>
        <v>_</v>
      </c>
      <c r="J377" s="21" t="str">
        <f t="shared" si="50"/>
        <v>_</v>
      </c>
      <c r="K377" s="29" t="str">
        <f t="shared" si="45"/>
        <v>_</v>
      </c>
      <c r="L377" s="22" t="str">
        <f t="shared" si="51"/>
        <v>_</v>
      </c>
      <c r="M377" s="22" t="str">
        <f t="shared" si="52"/>
        <v>_</v>
      </c>
      <c r="N377" s="32" t="str">
        <f>IF(A377&gt;$C$3,"_",$C$2-SUM($M$11:M377))</f>
        <v>_</v>
      </c>
    </row>
    <row r="378" spans="1:14" ht="12.75">
      <c r="A378" s="18">
        <f t="shared" si="53"/>
        <v>368</v>
      </c>
      <c r="B378" s="20" t="str">
        <f t="shared" si="46"/>
        <v>_</v>
      </c>
      <c r="C378" s="21" t="str">
        <f>IF(A378&gt;$C$3,"_",_xlfn.IFERROR(VLOOKUP(B378,BAZA_LIBOR_WIBOR_KURS!$C$2:$F$145,2,FALSE),C377))</f>
        <v>_</v>
      </c>
      <c r="D378" s="21" t="str">
        <f t="shared" si="47"/>
        <v>_</v>
      </c>
      <c r="E378" s="28" t="str">
        <f t="shared" si="48"/>
        <v>_</v>
      </c>
      <c r="F378" s="28" t="str">
        <f t="shared" si="49"/>
        <v>_</v>
      </c>
      <c r="G378" s="31" t="str">
        <f>IF(A378&gt;$C$3,"_",$C$8-SUM($F$11:F378))</f>
        <v>_</v>
      </c>
      <c r="H378" s="22" t="str">
        <f>IF(A378&gt;$C$3,"_",_xlfn.IFERROR(VLOOKUP(B378,BAZA_LIBOR_WIBOR_KURS!$C$2:$F$145,4,FALSE),H377))</f>
        <v>_</v>
      </c>
      <c r="I378" s="21" t="str">
        <f>IF(A378&gt;$C$3,"_",_xlfn.IFERROR(VLOOKUP(B378,BAZA_LIBOR_WIBOR_KURS!$C$2:$F$145,3,FALSE),I377))</f>
        <v>_</v>
      </c>
      <c r="J378" s="21" t="str">
        <f t="shared" si="50"/>
        <v>_</v>
      </c>
      <c r="K378" s="29" t="str">
        <f t="shared" si="45"/>
        <v>_</v>
      </c>
      <c r="L378" s="22" t="str">
        <f t="shared" si="51"/>
        <v>_</v>
      </c>
      <c r="M378" s="22" t="str">
        <f t="shared" si="52"/>
        <v>_</v>
      </c>
      <c r="N378" s="32" t="str">
        <f>IF(A378&gt;$C$3,"_",$C$2-SUM($M$11:M378))</f>
        <v>_</v>
      </c>
    </row>
    <row r="379" spans="1:14" ht="12.75">
      <c r="A379" s="18">
        <f t="shared" si="53"/>
        <v>369</v>
      </c>
      <c r="B379" s="20" t="str">
        <f t="shared" si="46"/>
        <v>_</v>
      </c>
      <c r="C379" s="21" t="str">
        <f>IF(A379&gt;$C$3,"_",_xlfn.IFERROR(VLOOKUP(B379,BAZA_LIBOR_WIBOR_KURS!$C$2:$F$145,2,FALSE),C378))</f>
        <v>_</v>
      </c>
      <c r="D379" s="21" t="str">
        <f t="shared" si="47"/>
        <v>_</v>
      </c>
      <c r="E379" s="28" t="str">
        <f t="shared" si="48"/>
        <v>_</v>
      </c>
      <c r="F379" s="28" t="str">
        <f t="shared" si="49"/>
        <v>_</v>
      </c>
      <c r="G379" s="31" t="str">
        <f>IF(A379&gt;$C$3,"_",$C$8-SUM($F$11:F379))</f>
        <v>_</v>
      </c>
      <c r="H379" s="22" t="str">
        <f>IF(A379&gt;$C$3,"_",_xlfn.IFERROR(VLOOKUP(B379,BAZA_LIBOR_WIBOR_KURS!$C$2:$F$145,4,FALSE),H378))</f>
        <v>_</v>
      </c>
      <c r="I379" s="21" t="str">
        <f>IF(A379&gt;$C$3,"_",_xlfn.IFERROR(VLOOKUP(B379,BAZA_LIBOR_WIBOR_KURS!$C$2:$F$145,3,FALSE),I378))</f>
        <v>_</v>
      </c>
      <c r="J379" s="21" t="str">
        <f t="shared" si="50"/>
        <v>_</v>
      </c>
      <c r="K379" s="29" t="str">
        <f t="shared" si="45"/>
        <v>_</v>
      </c>
      <c r="L379" s="22" t="str">
        <f t="shared" si="51"/>
        <v>_</v>
      </c>
      <c r="M379" s="22" t="str">
        <f t="shared" si="52"/>
        <v>_</v>
      </c>
      <c r="N379" s="32" t="str">
        <f>IF(A379&gt;$C$3,"_",$C$2-SUM($M$11:M379))</f>
        <v>_</v>
      </c>
    </row>
    <row r="380" spans="1:14" ht="12.75">
      <c r="A380" s="18">
        <f t="shared" si="53"/>
        <v>370</v>
      </c>
      <c r="B380" s="20" t="str">
        <f t="shared" si="46"/>
        <v>_</v>
      </c>
      <c r="C380" s="21" t="str">
        <f>IF(A380&gt;$C$3,"_",_xlfn.IFERROR(VLOOKUP(B380,BAZA_LIBOR_WIBOR_KURS!$C$2:$F$145,2,FALSE),C379))</f>
        <v>_</v>
      </c>
      <c r="D380" s="21" t="str">
        <f t="shared" si="47"/>
        <v>_</v>
      </c>
      <c r="E380" s="28" t="str">
        <f t="shared" si="48"/>
        <v>_</v>
      </c>
      <c r="F380" s="28" t="str">
        <f t="shared" si="49"/>
        <v>_</v>
      </c>
      <c r="G380" s="31" t="str">
        <f>IF(A380&gt;$C$3,"_",$C$8-SUM($F$11:F380))</f>
        <v>_</v>
      </c>
      <c r="H380" s="22" t="str">
        <f>IF(A380&gt;$C$3,"_",_xlfn.IFERROR(VLOOKUP(B380,BAZA_LIBOR_WIBOR_KURS!$C$2:$F$145,4,FALSE),H379))</f>
        <v>_</v>
      </c>
      <c r="I380" s="21" t="str">
        <f>IF(A380&gt;$C$3,"_",_xlfn.IFERROR(VLOOKUP(B380,BAZA_LIBOR_WIBOR_KURS!$C$2:$F$145,3,FALSE),I379))</f>
        <v>_</v>
      </c>
      <c r="J380" s="21" t="str">
        <f t="shared" si="50"/>
        <v>_</v>
      </c>
      <c r="K380" s="29" t="str">
        <f t="shared" si="45"/>
        <v>_</v>
      </c>
      <c r="L380" s="22" t="str">
        <f t="shared" si="51"/>
        <v>_</v>
      </c>
      <c r="M380" s="22" t="str">
        <f t="shared" si="52"/>
        <v>_</v>
      </c>
      <c r="N380" s="32" t="str">
        <f>IF(A380&gt;$C$3,"_",$C$2-SUM($M$11:M380))</f>
        <v>_</v>
      </c>
    </row>
    <row r="381" spans="1:14" ht="12.75">
      <c r="A381" s="18">
        <f t="shared" si="53"/>
        <v>371</v>
      </c>
      <c r="B381" s="20" t="str">
        <f t="shared" si="46"/>
        <v>_</v>
      </c>
      <c r="C381" s="21" t="str">
        <f>IF(A381&gt;$C$3,"_",_xlfn.IFERROR(VLOOKUP(B381,BAZA_LIBOR_WIBOR_KURS!$C$2:$F$145,2,FALSE),C380))</f>
        <v>_</v>
      </c>
      <c r="D381" s="21" t="str">
        <f t="shared" si="47"/>
        <v>_</v>
      </c>
      <c r="E381" s="28" t="str">
        <f t="shared" si="48"/>
        <v>_</v>
      </c>
      <c r="F381" s="28" t="str">
        <f t="shared" si="49"/>
        <v>_</v>
      </c>
      <c r="G381" s="31" t="str">
        <f>IF(A381&gt;$C$3,"_",$C$8-SUM($F$11:F381))</f>
        <v>_</v>
      </c>
      <c r="H381" s="22" t="str">
        <f>IF(A381&gt;$C$3,"_",_xlfn.IFERROR(VLOOKUP(B381,BAZA_LIBOR_WIBOR_KURS!$C$2:$F$145,4,FALSE),H380))</f>
        <v>_</v>
      </c>
      <c r="I381" s="21" t="str">
        <f>IF(A381&gt;$C$3,"_",_xlfn.IFERROR(VLOOKUP(B381,BAZA_LIBOR_WIBOR_KURS!$C$2:$F$145,3,FALSE),I380))</f>
        <v>_</v>
      </c>
      <c r="J381" s="21" t="str">
        <f t="shared" si="50"/>
        <v>_</v>
      </c>
      <c r="K381" s="29" t="str">
        <f t="shared" si="45"/>
        <v>_</v>
      </c>
      <c r="L381" s="22" t="str">
        <f t="shared" si="51"/>
        <v>_</v>
      </c>
      <c r="M381" s="22" t="str">
        <f t="shared" si="52"/>
        <v>_</v>
      </c>
      <c r="N381" s="32" t="str">
        <f>IF(A381&gt;$C$3,"_",$C$2-SUM($M$11:M381))</f>
        <v>_</v>
      </c>
    </row>
    <row r="382" spans="1:14" ht="12.75">
      <c r="A382" s="18">
        <f t="shared" si="53"/>
        <v>372</v>
      </c>
      <c r="B382" s="20" t="str">
        <f t="shared" si="46"/>
        <v>_</v>
      </c>
      <c r="C382" s="21" t="str">
        <f>IF(A382&gt;$C$3,"_",_xlfn.IFERROR(VLOOKUP(B382,BAZA_LIBOR_WIBOR_KURS!$C$2:$F$145,2,FALSE),C381))</f>
        <v>_</v>
      </c>
      <c r="D382" s="21" t="str">
        <f t="shared" si="47"/>
        <v>_</v>
      </c>
      <c r="E382" s="28" t="str">
        <f t="shared" si="48"/>
        <v>_</v>
      </c>
      <c r="F382" s="28" t="str">
        <f t="shared" si="49"/>
        <v>_</v>
      </c>
      <c r="G382" s="31" t="str">
        <f>IF(A382&gt;$C$3,"_",$C$8-SUM($F$11:F382))</f>
        <v>_</v>
      </c>
      <c r="H382" s="22" t="str">
        <f>IF(A382&gt;$C$3,"_",_xlfn.IFERROR(VLOOKUP(B382,BAZA_LIBOR_WIBOR_KURS!$C$2:$F$145,4,FALSE),H381))</f>
        <v>_</v>
      </c>
      <c r="I382" s="21" t="str">
        <f>IF(A382&gt;$C$3,"_",_xlfn.IFERROR(VLOOKUP(B382,BAZA_LIBOR_WIBOR_KURS!$C$2:$F$145,3,FALSE),I381))</f>
        <v>_</v>
      </c>
      <c r="J382" s="21" t="str">
        <f t="shared" si="50"/>
        <v>_</v>
      </c>
      <c r="K382" s="29" t="str">
        <f t="shared" si="45"/>
        <v>_</v>
      </c>
      <c r="L382" s="22" t="str">
        <f t="shared" si="51"/>
        <v>_</v>
      </c>
      <c r="M382" s="22" t="str">
        <f t="shared" si="52"/>
        <v>_</v>
      </c>
      <c r="N382" s="32" t="str">
        <f>IF(A382&gt;$C$3,"_",$C$2-SUM($M$11:M382))</f>
        <v>_</v>
      </c>
    </row>
    <row r="383" spans="1:14" ht="12.75">
      <c r="A383" s="18">
        <f t="shared" si="53"/>
        <v>373</v>
      </c>
      <c r="B383" s="20" t="str">
        <f t="shared" si="46"/>
        <v>_</v>
      </c>
      <c r="C383" s="21" t="str">
        <f>IF(A383&gt;$C$3,"_",_xlfn.IFERROR(VLOOKUP(B383,BAZA_LIBOR_WIBOR_KURS!$C$2:$F$145,2,FALSE),C382))</f>
        <v>_</v>
      </c>
      <c r="D383" s="21" t="str">
        <f t="shared" si="47"/>
        <v>_</v>
      </c>
      <c r="E383" s="28" t="str">
        <f t="shared" si="48"/>
        <v>_</v>
      </c>
      <c r="F383" s="28" t="str">
        <f t="shared" si="49"/>
        <v>_</v>
      </c>
      <c r="G383" s="31" t="str">
        <f>IF(A383&gt;$C$3,"_",$C$8-SUM($F$11:F383))</f>
        <v>_</v>
      </c>
      <c r="H383" s="22" t="str">
        <f>IF(A383&gt;$C$3,"_",_xlfn.IFERROR(VLOOKUP(B383,BAZA_LIBOR_WIBOR_KURS!$C$2:$F$145,4,FALSE),H382))</f>
        <v>_</v>
      </c>
      <c r="I383" s="21" t="str">
        <f>IF(A383&gt;$C$3,"_",_xlfn.IFERROR(VLOOKUP(B383,BAZA_LIBOR_WIBOR_KURS!$C$2:$F$145,3,FALSE),I382))</f>
        <v>_</v>
      </c>
      <c r="J383" s="21" t="str">
        <f t="shared" si="50"/>
        <v>_</v>
      </c>
      <c r="K383" s="29" t="str">
        <f t="shared" si="45"/>
        <v>_</v>
      </c>
      <c r="L383" s="22" t="str">
        <f t="shared" si="51"/>
        <v>_</v>
      </c>
      <c r="M383" s="22" t="str">
        <f t="shared" si="52"/>
        <v>_</v>
      </c>
      <c r="N383" s="32" t="str">
        <f>IF(A383&gt;$C$3,"_",$C$2-SUM($M$11:M383))</f>
        <v>_</v>
      </c>
    </row>
    <row r="384" spans="1:14" ht="12.75">
      <c r="A384" s="18">
        <f t="shared" si="53"/>
        <v>374</v>
      </c>
      <c r="B384" s="20" t="str">
        <f t="shared" si="46"/>
        <v>_</v>
      </c>
      <c r="C384" s="21" t="str">
        <f>IF(A384&gt;$C$3,"_",_xlfn.IFERROR(VLOOKUP(B384,BAZA_LIBOR_WIBOR_KURS!$C$2:$F$145,2,FALSE),C383))</f>
        <v>_</v>
      </c>
      <c r="D384" s="21" t="str">
        <f t="shared" si="47"/>
        <v>_</v>
      </c>
      <c r="E384" s="28" t="str">
        <f t="shared" si="48"/>
        <v>_</v>
      </c>
      <c r="F384" s="28" t="str">
        <f t="shared" si="49"/>
        <v>_</v>
      </c>
      <c r="G384" s="31" t="str">
        <f>IF(A384&gt;$C$3,"_",$C$8-SUM($F$11:F384))</f>
        <v>_</v>
      </c>
      <c r="H384" s="22" t="str">
        <f>IF(A384&gt;$C$3,"_",_xlfn.IFERROR(VLOOKUP(B384,BAZA_LIBOR_WIBOR_KURS!$C$2:$F$145,4,FALSE),H383))</f>
        <v>_</v>
      </c>
      <c r="I384" s="21" t="str">
        <f>IF(A384&gt;$C$3,"_",_xlfn.IFERROR(VLOOKUP(B384,BAZA_LIBOR_WIBOR_KURS!$C$2:$F$145,3,FALSE),I383))</f>
        <v>_</v>
      </c>
      <c r="J384" s="21" t="str">
        <f t="shared" si="50"/>
        <v>_</v>
      </c>
      <c r="K384" s="29" t="str">
        <f t="shared" si="45"/>
        <v>_</v>
      </c>
      <c r="L384" s="22" t="str">
        <f t="shared" si="51"/>
        <v>_</v>
      </c>
      <c r="M384" s="22" t="str">
        <f t="shared" si="52"/>
        <v>_</v>
      </c>
      <c r="N384" s="32" t="str">
        <f>IF(A384&gt;$C$3,"_",$C$2-SUM($M$11:M384))</f>
        <v>_</v>
      </c>
    </row>
    <row r="385" spans="1:14" ht="12.75">
      <c r="A385" s="18">
        <f t="shared" si="53"/>
        <v>375</v>
      </c>
      <c r="B385" s="20" t="str">
        <f t="shared" si="46"/>
        <v>_</v>
      </c>
      <c r="C385" s="21" t="str">
        <f>IF(A385&gt;$C$3,"_",_xlfn.IFERROR(VLOOKUP(B385,BAZA_LIBOR_WIBOR_KURS!$C$2:$F$145,2,FALSE),C384))</f>
        <v>_</v>
      </c>
      <c r="D385" s="21" t="str">
        <f t="shared" si="47"/>
        <v>_</v>
      </c>
      <c r="E385" s="28" t="str">
        <f t="shared" si="48"/>
        <v>_</v>
      </c>
      <c r="F385" s="28" t="str">
        <f t="shared" si="49"/>
        <v>_</v>
      </c>
      <c r="G385" s="31" t="str">
        <f>IF(A385&gt;$C$3,"_",$C$8-SUM($F$11:F385))</f>
        <v>_</v>
      </c>
      <c r="H385" s="22" t="str">
        <f>IF(A385&gt;$C$3,"_",_xlfn.IFERROR(VLOOKUP(B385,BAZA_LIBOR_WIBOR_KURS!$C$2:$F$145,4,FALSE),H384))</f>
        <v>_</v>
      </c>
      <c r="I385" s="21" t="str">
        <f>IF(A385&gt;$C$3,"_",_xlfn.IFERROR(VLOOKUP(B385,BAZA_LIBOR_WIBOR_KURS!$C$2:$F$145,3,FALSE),I384))</f>
        <v>_</v>
      </c>
      <c r="J385" s="21" t="str">
        <f t="shared" si="50"/>
        <v>_</v>
      </c>
      <c r="K385" s="29" t="str">
        <f t="shared" si="45"/>
        <v>_</v>
      </c>
      <c r="L385" s="22" t="str">
        <f t="shared" si="51"/>
        <v>_</v>
      </c>
      <c r="M385" s="22" t="str">
        <f t="shared" si="52"/>
        <v>_</v>
      </c>
      <c r="N385" s="32" t="str">
        <f>IF(A385&gt;$C$3,"_",$C$2-SUM($M$11:M385))</f>
        <v>_</v>
      </c>
    </row>
    <row r="386" spans="1:14" ht="12.75">
      <c r="A386" s="18">
        <f t="shared" si="53"/>
        <v>376</v>
      </c>
      <c r="B386" s="20" t="str">
        <f t="shared" si="46"/>
        <v>_</v>
      </c>
      <c r="C386" s="21" t="str">
        <f>IF(A386&gt;$C$3,"_",_xlfn.IFERROR(VLOOKUP(B386,BAZA_LIBOR_WIBOR_KURS!$C$2:$F$145,2,FALSE),C385))</f>
        <v>_</v>
      </c>
      <c r="D386" s="21" t="str">
        <f t="shared" si="47"/>
        <v>_</v>
      </c>
      <c r="E386" s="28" t="str">
        <f t="shared" si="48"/>
        <v>_</v>
      </c>
      <c r="F386" s="28" t="str">
        <f t="shared" si="49"/>
        <v>_</v>
      </c>
      <c r="G386" s="31" t="str">
        <f>IF(A386&gt;$C$3,"_",$C$8-SUM($F$11:F386))</f>
        <v>_</v>
      </c>
      <c r="H386" s="22" t="str">
        <f>IF(A386&gt;$C$3,"_",_xlfn.IFERROR(VLOOKUP(B386,BAZA_LIBOR_WIBOR_KURS!$C$2:$F$145,4,FALSE),H385))</f>
        <v>_</v>
      </c>
      <c r="I386" s="21" t="str">
        <f>IF(A386&gt;$C$3,"_",_xlfn.IFERROR(VLOOKUP(B386,BAZA_LIBOR_WIBOR_KURS!$C$2:$F$145,3,FALSE),I385))</f>
        <v>_</v>
      </c>
      <c r="J386" s="21" t="str">
        <f t="shared" si="50"/>
        <v>_</v>
      </c>
      <c r="K386" s="29" t="str">
        <f t="shared" si="45"/>
        <v>_</v>
      </c>
      <c r="L386" s="22" t="str">
        <f t="shared" si="51"/>
        <v>_</v>
      </c>
      <c r="M386" s="22" t="str">
        <f t="shared" si="52"/>
        <v>_</v>
      </c>
      <c r="N386" s="32" t="str">
        <f>IF(A386&gt;$C$3,"_",$C$2-SUM($M$11:M386))</f>
        <v>_</v>
      </c>
    </row>
    <row r="387" spans="1:14" ht="12.75">
      <c r="A387" s="18">
        <f t="shared" si="53"/>
        <v>377</v>
      </c>
      <c r="B387" s="20" t="str">
        <f t="shared" si="46"/>
        <v>_</v>
      </c>
      <c r="C387" s="21" t="str">
        <f>IF(A387&gt;$C$3,"_",_xlfn.IFERROR(VLOOKUP(B387,BAZA_LIBOR_WIBOR_KURS!$C$2:$F$145,2,FALSE),C386))</f>
        <v>_</v>
      </c>
      <c r="D387" s="21" t="str">
        <f t="shared" si="47"/>
        <v>_</v>
      </c>
      <c r="E387" s="28" t="str">
        <f t="shared" si="48"/>
        <v>_</v>
      </c>
      <c r="F387" s="28" t="str">
        <f t="shared" si="49"/>
        <v>_</v>
      </c>
      <c r="G387" s="31" t="str">
        <f>IF(A387&gt;$C$3,"_",$C$8-SUM($F$11:F387))</f>
        <v>_</v>
      </c>
      <c r="H387" s="22" t="str">
        <f>IF(A387&gt;$C$3,"_",_xlfn.IFERROR(VLOOKUP(B387,BAZA_LIBOR_WIBOR_KURS!$C$2:$F$145,4,FALSE),H386))</f>
        <v>_</v>
      </c>
      <c r="I387" s="21" t="str">
        <f>IF(A387&gt;$C$3,"_",_xlfn.IFERROR(VLOOKUP(B387,BAZA_LIBOR_WIBOR_KURS!$C$2:$F$145,3,FALSE),I386))</f>
        <v>_</v>
      </c>
      <c r="J387" s="21" t="str">
        <f t="shared" si="50"/>
        <v>_</v>
      </c>
      <c r="K387" s="29" t="str">
        <f t="shared" si="45"/>
        <v>_</v>
      </c>
      <c r="L387" s="22" t="str">
        <f t="shared" si="51"/>
        <v>_</v>
      </c>
      <c r="M387" s="22" t="str">
        <f t="shared" si="52"/>
        <v>_</v>
      </c>
      <c r="N387" s="32" t="str">
        <f>IF(A387&gt;$C$3,"_",$C$2-SUM($M$11:M387))</f>
        <v>_</v>
      </c>
    </row>
    <row r="388" spans="1:14" ht="12.75">
      <c r="A388" s="18">
        <f t="shared" si="53"/>
        <v>378</v>
      </c>
      <c r="B388" s="20" t="str">
        <f t="shared" si="46"/>
        <v>_</v>
      </c>
      <c r="C388" s="21" t="str">
        <f>IF(A388&gt;$C$3,"_",_xlfn.IFERROR(VLOOKUP(B388,BAZA_LIBOR_WIBOR_KURS!$C$2:$F$145,2,FALSE),C387))</f>
        <v>_</v>
      </c>
      <c r="D388" s="21" t="str">
        <f t="shared" si="47"/>
        <v>_</v>
      </c>
      <c r="E388" s="28" t="str">
        <f t="shared" si="48"/>
        <v>_</v>
      </c>
      <c r="F388" s="28" t="str">
        <f t="shared" si="49"/>
        <v>_</v>
      </c>
      <c r="G388" s="31" t="str">
        <f>IF(A388&gt;$C$3,"_",$C$8-SUM($F$11:F388))</f>
        <v>_</v>
      </c>
      <c r="H388" s="22" t="str">
        <f>IF(A388&gt;$C$3,"_",_xlfn.IFERROR(VLOOKUP(B388,BAZA_LIBOR_WIBOR_KURS!$C$2:$F$145,4,FALSE),H387))</f>
        <v>_</v>
      </c>
      <c r="I388" s="21" t="str">
        <f>IF(A388&gt;$C$3,"_",_xlfn.IFERROR(VLOOKUP(B388,BAZA_LIBOR_WIBOR_KURS!$C$2:$F$145,3,FALSE),I387))</f>
        <v>_</v>
      </c>
      <c r="J388" s="21" t="str">
        <f t="shared" si="50"/>
        <v>_</v>
      </c>
      <c r="K388" s="29" t="str">
        <f t="shared" si="45"/>
        <v>_</v>
      </c>
      <c r="L388" s="22" t="str">
        <f t="shared" si="51"/>
        <v>_</v>
      </c>
      <c r="M388" s="22" t="str">
        <f t="shared" si="52"/>
        <v>_</v>
      </c>
      <c r="N388" s="32" t="str">
        <f>IF(A388&gt;$C$3,"_",$C$2-SUM($M$11:M388))</f>
        <v>_</v>
      </c>
    </row>
    <row r="389" spans="1:14" ht="12.75">
      <c r="A389" s="18">
        <f t="shared" si="53"/>
        <v>379</v>
      </c>
      <c r="B389" s="20" t="str">
        <f t="shared" si="46"/>
        <v>_</v>
      </c>
      <c r="C389" s="21" t="str">
        <f>IF(A389&gt;$C$3,"_",_xlfn.IFERROR(VLOOKUP(B389,BAZA_LIBOR_WIBOR_KURS!$C$2:$F$145,2,FALSE),C388))</f>
        <v>_</v>
      </c>
      <c r="D389" s="21" t="str">
        <f t="shared" si="47"/>
        <v>_</v>
      </c>
      <c r="E389" s="28" t="str">
        <f t="shared" si="48"/>
        <v>_</v>
      </c>
      <c r="F389" s="28" t="str">
        <f t="shared" si="49"/>
        <v>_</v>
      </c>
      <c r="G389" s="31" t="str">
        <f>IF(A389&gt;$C$3,"_",$C$8-SUM($F$11:F389))</f>
        <v>_</v>
      </c>
      <c r="H389" s="22" t="str">
        <f>IF(A389&gt;$C$3,"_",_xlfn.IFERROR(VLOOKUP(B389,BAZA_LIBOR_WIBOR_KURS!$C$2:$F$145,4,FALSE),H388))</f>
        <v>_</v>
      </c>
      <c r="I389" s="21" t="str">
        <f>IF(A389&gt;$C$3,"_",_xlfn.IFERROR(VLOOKUP(B389,BAZA_LIBOR_WIBOR_KURS!$C$2:$F$145,3,FALSE),I388))</f>
        <v>_</v>
      </c>
      <c r="J389" s="21" t="str">
        <f t="shared" si="50"/>
        <v>_</v>
      </c>
      <c r="K389" s="29" t="str">
        <f t="shared" si="45"/>
        <v>_</v>
      </c>
      <c r="L389" s="22" t="str">
        <f t="shared" si="51"/>
        <v>_</v>
      </c>
      <c r="M389" s="22" t="str">
        <f t="shared" si="52"/>
        <v>_</v>
      </c>
      <c r="N389" s="32" t="str">
        <f>IF(A389&gt;$C$3,"_",$C$2-SUM($M$11:M389))</f>
        <v>_</v>
      </c>
    </row>
    <row r="390" spans="1:14" ht="12.75">
      <c r="A390" s="18">
        <f t="shared" si="53"/>
        <v>380</v>
      </c>
      <c r="B390" s="20" t="str">
        <f t="shared" si="46"/>
        <v>_</v>
      </c>
      <c r="C390" s="21" t="str">
        <f>IF(A390&gt;$C$3,"_",_xlfn.IFERROR(VLOOKUP(B390,BAZA_LIBOR_WIBOR_KURS!$C$2:$F$145,2,FALSE),C389))</f>
        <v>_</v>
      </c>
      <c r="D390" s="21" t="str">
        <f t="shared" si="47"/>
        <v>_</v>
      </c>
      <c r="E390" s="28" t="str">
        <f t="shared" si="48"/>
        <v>_</v>
      </c>
      <c r="F390" s="28" t="str">
        <f t="shared" si="49"/>
        <v>_</v>
      </c>
      <c r="G390" s="31" t="str">
        <f>IF(A390&gt;$C$3,"_",$C$8-SUM($F$11:F390))</f>
        <v>_</v>
      </c>
      <c r="H390" s="22" t="str">
        <f>IF(A390&gt;$C$3,"_",_xlfn.IFERROR(VLOOKUP(B390,BAZA_LIBOR_WIBOR_KURS!$C$2:$F$145,4,FALSE),H389))</f>
        <v>_</v>
      </c>
      <c r="I390" s="21" t="str">
        <f>IF(A390&gt;$C$3,"_",_xlfn.IFERROR(VLOOKUP(B390,BAZA_LIBOR_WIBOR_KURS!$C$2:$F$145,3,FALSE),I389))</f>
        <v>_</v>
      </c>
      <c r="J390" s="21" t="str">
        <f t="shared" si="50"/>
        <v>_</v>
      </c>
      <c r="K390" s="29" t="str">
        <f t="shared" si="45"/>
        <v>_</v>
      </c>
      <c r="L390" s="22" t="str">
        <f t="shared" si="51"/>
        <v>_</v>
      </c>
      <c r="M390" s="22" t="str">
        <f t="shared" si="52"/>
        <v>_</v>
      </c>
      <c r="N390" s="32" t="str">
        <f>IF(A390&gt;$C$3,"_",$C$2-SUM($M$11:M390))</f>
        <v>_</v>
      </c>
    </row>
    <row r="391" spans="1:14" ht="12.75">
      <c r="A391" s="18">
        <f t="shared" si="53"/>
        <v>381</v>
      </c>
      <c r="B391" s="20" t="str">
        <f t="shared" si="46"/>
        <v>_</v>
      </c>
      <c r="C391" s="21" t="str">
        <f>IF(A391&gt;$C$3,"_",_xlfn.IFERROR(VLOOKUP(B391,BAZA_LIBOR_WIBOR_KURS!$C$2:$F$145,2,FALSE),C390))</f>
        <v>_</v>
      </c>
      <c r="D391" s="21" t="str">
        <f t="shared" si="47"/>
        <v>_</v>
      </c>
      <c r="E391" s="28" t="str">
        <f t="shared" si="48"/>
        <v>_</v>
      </c>
      <c r="F391" s="28" t="str">
        <f t="shared" si="49"/>
        <v>_</v>
      </c>
      <c r="G391" s="31" t="str">
        <f>IF(A391&gt;$C$3,"_",$C$8-SUM($F$11:F391))</f>
        <v>_</v>
      </c>
      <c r="H391" s="22" t="str">
        <f>IF(A391&gt;$C$3,"_",_xlfn.IFERROR(VLOOKUP(B391,BAZA_LIBOR_WIBOR_KURS!$C$2:$F$145,4,FALSE),H390))</f>
        <v>_</v>
      </c>
      <c r="I391" s="21" t="str">
        <f>IF(A391&gt;$C$3,"_",_xlfn.IFERROR(VLOOKUP(B391,BAZA_LIBOR_WIBOR_KURS!$C$2:$F$145,3,FALSE),I390))</f>
        <v>_</v>
      </c>
      <c r="J391" s="21" t="str">
        <f t="shared" si="50"/>
        <v>_</v>
      </c>
      <c r="K391" s="29" t="str">
        <f t="shared" si="45"/>
        <v>_</v>
      </c>
      <c r="L391" s="22" t="str">
        <f t="shared" si="51"/>
        <v>_</v>
      </c>
      <c r="M391" s="22" t="str">
        <f t="shared" si="52"/>
        <v>_</v>
      </c>
      <c r="N391" s="32" t="str">
        <f>IF(A391&gt;$C$3,"_",$C$2-SUM($M$11:M391))</f>
        <v>_</v>
      </c>
    </row>
    <row r="392" spans="1:14" ht="12.75">
      <c r="A392" s="18">
        <f t="shared" si="53"/>
        <v>382</v>
      </c>
      <c r="B392" s="20" t="str">
        <f t="shared" si="46"/>
        <v>_</v>
      </c>
      <c r="C392" s="21" t="str">
        <f>IF(A392&gt;$C$3,"_",_xlfn.IFERROR(VLOOKUP(B392,BAZA_LIBOR_WIBOR_KURS!$C$2:$F$145,2,FALSE),C391))</f>
        <v>_</v>
      </c>
      <c r="D392" s="21" t="str">
        <f t="shared" si="47"/>
        <v>_</v>
      </c>
      <c r="E392" s="28" t="str">
        <f t="shared" si="48"/>
        <v>_</v>
      </c>
      <c r="F392" s="28" t="str">
        <f t="shared" si="49"/>
        <v>_</v>
      </c>
      <c r="G392" s="31" t="str">
        <f>IF(A392&gt;$C$3,"_",$C$8-SUM($F$11:F392))</f>
        <v>_</v>
      </c>
      <c r="H392" s="22" t="str">
        <f>IF(A392&gt;$C$3,"_",_xlfn.IFERROR(VLOOKUP(B392,BAZA_LIBOR_WIBOR_KURS!$C$2:$F$145,4,FALSE),H391))</f>
        <v>_</v>
      </c>
      <c r="I392" s="21" t="str">
        <f>IF(A392&gt;$C$3,"_",_xlfn.IFERROR(VLOOKUP(B392,BAZA_LIBOR_WIBOR_KURS!$C$2:$F$145,3,FALSE),I391))</f>
        <v>_</v>
      </c>
      <c r="J392" s="21" t="str">
        <f t="shared" si="50"/>
        <v>_</v>
      </c>
      <c r="K392" s="29" t="str">
        <f t="shared" si="45"/>
        <v>_</v>
      </c>
      <c r="L392" s="22" t="str">
        <f t="shared" si="51"/>
        <v>_</v>
      </c>
      <c r="M392" s="22" t="str">
        <f t="shared" si="52"/>
        <v>_</v>
      </c>
      <c r="N392" s="32" t="str">
        <f>IF(A392&gt;$C$3,"_",$C$2-SUM($M$11:M392))</f>
        <v>_</v>
      </c>
    </row>
    <row r="393" spans="1:14" ht="12.75">
      <c r="A393" s="18">
        <f t="shared" si="53"/>
        <v>383</v>
      </c>
      <c r="B393" s="20" t="str">
        <f t="shared" si="46"/>
        <v>_</v>
      </c>
      <c r="C393" s="21" t="str">
        <f>IF(A393&gt;$C$3,"_",_xlfn.IFERROR(VLOOKUP(B393,BAZA_LIBOR_WIBOR_KURS!$C$2:$F$145,2,FALSE),C392))</f>
        <v>_</v>
      </c>
      <c r="D393" s="21" t="str">
        <f t="shared" si="47"/>
        <v>_</v>
      </c>
      <c r="E393" s="28" t="str">
        <f t="shared" si="48"/>
        <v>_</v>
      </c>
      <c r="F393" s="28" t="str">
        <f t="shared" si="49"/>
        <v>_</v>
      </c>
      <c r="G393" s="31" t="str">
        <f>IF(A393&gt;$C$3,"_",$C$8-SUM($F$11:F393))</f>
        <v>_</v>
      </c>
      <c r="H393" s="22" t="str">
        <f>IF(A393&gt;$C$3,"_",_xlfn.IFERROR(VLOOKUP(B393,BAZA_LIBOR_WIBOR_KURS!$C$2:$F$145,4,FALSE),H392))</f>
        <v>_</v>
      </c>
      <c r="I393" s="21" t="str">
        <f>IF(A393&gt;$C$3,"_",_xlfn.IFERROR(VLOOKUP(B393,BAZA_LIBOR_WIBOR_KURS!$C$2:$F$145,3,FALSE),I392))</f>
        <v>_</v>
      </c>
      <c r="J393" s="21" t="str">
        <f t="shared" si="50"/>
        <v>_</v>
      </c>
      <c r="K393" s="29" t="str">
        <f t="shared" si="45"/>
        <v>_</v>
      </c>
      <c r="L393" s="22" t="str">
        <f t="shared" si="51"/>
        <v>_</v>
      </c>
      <c r="M393" s="22" t="str">
        <f t="shared" si="52"/>
        <v>_</v>
      </c>
      <c r="N393" s="32" t="str">
        <f>IF(A393&gt;$C$3,"_",$C$2-SUM($M$11:M393))</f>
        <v>_</v>
      </c>
    </row>
    <row r="394" spans="1:14" ht="12.75">
      <c r="A394" s="18">
        <f t="shared" si="53"/>
        <v>384</v>
      </c>
      <c r="B394" s="20" t="str">
        <f t="shared" si="46"/>
        <v>_</v>
      </c>
      <c r="C394" s="21" t="str">
        <f>IF(A394&gt;$C$3,"_",_xlfn.IFERROR(VLOOKUP(B394,BAZA_LIBOR_WIBOR_KURS!$C$2:$F$145,2,FALSE),C393))</f>
        <v>_</v>
      </c>
      <c r="D394" s="21" t="str">
        <f t="shared" si="47"/>
        <v>_</v>
      </c>
      <c r="E394" s="28" t="str">
        <f t="shared" si="48"/>
        <v>_</v>
      </c>
      <c r="F394" s="28" t="str">
        <f t="shared" si="49"/>
        <v>_</v>
      </c>
      <c r="G394" s="31" t="str">
        <f>IF(A394&gt;$C$3,"_",$C$8-SUM($F$11:F394))</f>
        <v>_</v>
      </c>
      <c r="H394" s="22" t="str">
        <f>IF(A394&gt;$C$3,"_",_xlfn.IFERROR(VLOOKUP(B394,BAZA_LIBOR_WIBOR_KURS!$C$2:$F$145,4,FALSE),H393))</f>
        <v>_</v>
      </c>
      <c r="I394" s="21" t="str">
        <f>IF(A394&gt;$C$3,"_",_xlfn.IFERROR(VLOOKUP(B394,BAZA_LIBOR_WIBOR_KURS!$C$2:$F$145,3,FALSE),I393))</f>
        <v>_</v>
      </c>
      <c r="J394" s="21" t="str">
        <f t="shared" si="50"/>
        <v>_</v>
      </c>
      <c r="K394" s="29" t="str">
        <f t="shared" si="45"/>
        <v>_</v>
      </c>
      <c r="L394" s="22" t="str">
        <f t="shared" si="51"/>
        <v>_</v>
      </c>
      <c r="M394" s="22" t="str">
        <f t="shared" si="52"/>
        <v>_</v>
      </c>
      <c r="N394" s="32" t="str">
        <f>IF(A394&gt;$C$3,"_",$C$2-SUM($M$11:M394))</f>
        <v>_</v>
      </c>
    </row>
    <row r="395" spans="1:14" ht="12.75">
      <c r="A395" s="18">
        <f t="shared" si="53"/>
        <v>385</v>
      </c>
      <c r="B395" s="20" t="str">
        <f t="shared" si="46"/>
        <v>_</v>
      </c>
      <c r="C395" s="21" t="str">
        <f>IF(A395&gt;$C$3,"_",_xlfn.IFERROR(VLOOKUP(B395,BAZA_LIBOR_WIBOR_KURS!$C$2:$F$145,2,FALSE),C394))</f>
        <v>_</v>
      </c>
      <c r="D395" s="21" t="str">
        <f t="shared" si="47"/>
        <v>_</v>
      </c>
      <c r="E395" s="28" t="str">
        <f t="shared" si="48"/>
        <v>_</v>
      </c>
      <c r="F395" s="28" t="str">
        <f t="shared" si="49"/>
        <v>_</v>
      </c>
      <c r="G395" s="31" t="str">
        <f>IF(A395&gt;$C$3,"_",$C$8-SUM($F$11:F395))</f>
        <v>_</v>
      </c>
      <c r="H395" s="22" t="str">
        <f>IF(A395&gt;$C$3,"_",_xlfn.IFERROR(VLOOKUP(B395,BAZA_LIBOR_WIBOR_KURS!$C$2:$F$145,4,FALSE),H394))</f>
        <v>_</v>
      </c>
      <c r="I395" s="21" t="str">
        <f>IF(A395&gt;$C$3,"_",_xlfn.IFERROR(VLOOKUP(B395,BAZA_LIBOR_WIBOR_KURS!$C$2:$F$145,3,FALSE),I394))</f>
        <v>_</v>
      </c>
      <c r="J395" s="21" t="str">
        <f t="shared" si="50"/>
        <v>_</v>
      </c>
      <c r="K395" s="29" t="str">
        <f aca="true" t="shared" si="54" ref="K395:K458">IF(A395&gt;$C$3,"_",IF(B395&gt;$F$4,0,H395*(E395+F395)))</f>
        <v>_</v>
      </c>
      <c r="L395" s="22" t="str">
        <f t="shared" si="51"/>
        <v>_</v>
      </c>
      <c r="M395" s="22" t="str">
        <f t="shared" si="52"/>
        <v>_</v>
      </c>
      <c r="N395" s="32" t="str">
        <f>IF(A395&gt;$C$3,"_",$C$2-SUM($M$11:M395))</f>
        <v>_</v>
      </c>
    </row>
    <row r="396" spans="1:14" ht="12.75">
      <c r="A396" s="18">
        <f t="shared" si="53"/>
        <v>386</v>
      </c>
      <c r="B396" s="20" t="str">
        <f aca="true" t="shared" si="55" ref="B396:B459">IF(A396&gt;$C$3,"_",DATE(YEAR(B395),MONTH(B395)+1,1))</f>
        <v>_</v>
      </c>
      <c r="C396" s="21" t="str">
        <f>IF(A396&gt;$C$3,"_",_xlfn.IFERROR(VLOOKUP(B396,BAZA_LIBOR_WIBOR_KURS!$C$2:$F$145,2,FALSE),C395))</f>
        <v>_</v>
      </c>
      <c r="D396" s="21" t="str">
        <f aca="true" t="shared" si="56" ref="D396:D459">IF(A396&gt;$C$3,"_",D395)</f>
        <v>_</v>
      </c>
      <c r="E396" s="28" t="str">
        <f aca="true" t="shared" si="57" ref="E396:E459">IF(A396&gt;$C$3,"_",IPMT((C396+D396)/12,1,$C$3-A395,-G395))</f>
        <v>_</v>
      </c>
      <c r="F396" s="28" t="str">
        <f aca="true" t="shared" si="58" ref="F396:F459">IF(A396&gt;$C$3,"_",PPMT((C396+D396)/12,1,$C$3-A395,-G395))</f>
        <v>_</v>
      </c>
      <c r="G396" s="31" t="str">
        <f>IF(A396&gt;$C$3,"_",$C$8-SUM($F$11:F396))</f>
        <v>_</v>
      </c>
      <c r="H396" s="22" t="str">
        <f>IF(A396&gt;$C$3,"_",_xlfn.IFERROR(VLOOKUP(B396,BAZA_LIBOR_WIBOR_KURS!$C$2:$F$145,4,FALSE),H395))</f>
        <v>_</v>
      </c>
      <c r="I396" s="21" t="str">
        <f>IF(A396&gt;$C$3,"_",_xlfn.IFERROR(VLOOKUP(B396,BAZA_LIBOR_WIBOR_KURS!$C$2:$F$145,3,FALSE),I395))</f>
        <v>_</v>
      </c>
      <c r="J396" s="21" t="str">
        <f aca="true" t="shared" si="59" ref="J396:J459">IF(A396&gt;$C$3,"_",J395)</f>
        <v>_</v>
      </c>
      <c r="K396" s="29" t="str">
        <f t="shared" si="54"/>
        <v>_</v>
      </c>
      <c r="L396" s="22" t="str">
        <f aca="true" t="shared" si="60" ref="L396:L459">IF(A396&gt;$C$3,"_",IF(N395&lt;0,0,ROUND(N395*(I396+J396)/12,2)))</f>
        <v>_</v>
      </c>
      <c r="M396" s="22" t="str">
        <f aca="true" t="shared" si="61" ref="M396:M459">_xlfn.IFERROR(K396-L396,"_")</f>
        <v>_</v>
      </c>
      <c r="N396" s="32" t="str">
        <f>IF(A396&gt;$C$3,"_",$C$2-SUM($M$11:M396))</f>
        <v>_</v>
      </c>
    </row>
    <row r="397" spans="1:14" ht="12.75">
      <c r="A397" s="18">
        <f aca="true" t="shared" si="62" ref="A397:A460">A396+1</f>
        <v>387</v>
      </c>
      <c r="B397" s="20" t="str">
        <f t="shared" si="55"/>
        <v>_</v>
      </c>
      <c r="C397" s="21" t="str">
        <f>IF(A397&gt;$C$3,"_",_xlfn.IFERROR(VLOOKUP(B397,BAZA_LIBOR_WIBOR_KURS!$C$2:$F$145,2,FALSE),C396))</f>
        <v>_</v>
      </c>
      <c r="D397" s="21" t="str">
        <f t="shared" si="56"/>
        <v>_</v>
      </c>
      <c r="E397" s="28" t="str">
        <f t="shared" si="57"/>
        <v>_</v>
      </c>
      <c r="F397" s="28" t="str">
        <f t="shared" si="58"/>
        <v>_</v>
      </c>
      <c r="G397" s="31" t="str">
        <f>IF(A397&gt;$C$3,"_",$C$8-SUM($F$11:F397))</f>
        <v>_</v>
      </c>
      <c r="H397" s="22" t="str">
        <f>IF(A397&gt;$C$3,"_",_xlfn.IFERROR(VLOOKUP(B397,BAZA_LIBOR_WIBOR_KURS!$C$2:$F$145,4,FALSE),H396))</f>
        <v>_</v>
      </c>
      <c r="I397" s="21" t="str">
        <f>IF(A397&gt;$C$3,"_",_xlfn.IFERROR(VLOOKUP(B397,BAZA_LIBOR_WIBOR_KURS!$C$2:$F$145,3,FALSE),I396))</f>
        <v>_</v>
      </c>
      <c r="J397" s="21" t="str">
        <f t="shared" si="59"/>
        <v>_</v>
      </c>
      <c r="K397" s="29" t="str">
        <f t="shared" si="54"/>
        <v>_</v>
      </c>
      <c r="L397" s="22" t="str">
        <f t="shared" si="60"/>
        <v>_</v>
      </c>
      <c r="M397" s="22" t="str">
        <f t="shared" si="61"/>
        <v>_</v>
      </c>
      <c r="N397" s="32" t="str">
        <f>IF(A397&gt;$C$3,"_",$C$2-SUM($M$11:M397))</f>
        <v>_</v>
      </c>
    </row>
    <row r="398" spans="1:14" ht="12.75">
      <c r="A398" s="18">
        <f t="shared" si="62"/>
        <v>388</v>
      </c>
      <c r="B398" s="20" t="str">
        <f t="shared" si="55"/>
        <v>_</v>
      </c>
      <c r="C398" s="21" t="str">
        <f>IF(A398&gt;$C$3,"_",_xlfn.IFERROR(VLOOKUP(B398,BAZA_LIBOR_WIBOR_KURS!$C$2:$F$145,2,FALSE),C397))</f>
        <v>_</v>
      </c>
      <c r="D398" s="21" t="str">
        <f t="shared" si="56"/>
        <v>_</v>
      </c>
      <c r="E398" s="28" t="str">
        <f t="shared" si="57"/>
        <v>_</v>
      </c>
      <c r="F398" s="28" t="str">
        <f t="shared" si="58"/>
        <v>_</v>
      </c>
      <c r="G398" s="31" t="str">
        <f>IF(A398&gt;$C$3,"_",$C$8-SUM($F$11:F398))</f>
        <v>_</v>
      </c>
      <c r="H398" s="22" t="str">
        <f>IF(A398&gt;$C$3,"_",_xlfn.IFERROR(VLOOKUP(B398,BAZA_LIBOR_WIBOR_KURS!$C$2:$F$145,4,FALSE),H397))</f>
        <v>_</v>
      </c>
      <c r="I398" s="21" t="str">
        <f>IF(A398&gt;$C$3,"_",_xlfn.IFERROR(VLOOKUP(B398,BAZA_LIBOR_WIBOR_KURS!$C$2:$F$145,3,FALSE),I397))</f>
        <v>_</v>
      </c>
      <c r="J398" s="21" t="str">
        <f t="shared" si="59"/>
        <v>_</v>
      </c>
      <c r="K398" s="29" t="str">
        <f t="shared" si="54"/>
        <v>_</v>
      </c>
      <c r="L398" s="22" t="str">
        <f t="shared" si="60"/>
        <v>_</v>
      </c>
      <c r="M398" s="22" t="str">
        <f t="shared" si="61"/>
        <v>_</v>
      </c>
      <c r="N398" s="32" t="str">
        <f>IF(A398&gt;$C$3,"_",$C$2-SUM($M$11:M398))</f>
        <v>_</v>
      </c>
    </row>
    <row r="399" spans="1:14" ht="12.75">
      <c r="A399" s="18">
        <f t="shared" si="62"/>
        <v>389</v>
      </c>
      <c r="B399" s="20" t="str">
        <f t="shared" si="55"/>
        <v>_</v>
      </c>
      <c r="C399" s="21" t="str">
        <f>IF(A399&gt;$C$3,"_",_xlfn.IFERROR(VLOOKUP(B399,BAZA_LIBOR_WIBOR_KURS!$C$2:$F$145,2,FALSE),C398))</f>
        <v>_</v>
      </c>
      <c r="D399" s="21" t="str">
        <f t="shared" si="56"/>
        <v>_</v>
      </c>
      <c r="E399" s="28" t="str">
        <f t="shared" si="57"/>
        <v>_</v>
      </c>
      <c r="F399" s="28" t="str">
        <f t="shared" si="58"/>
        <v>_</v>
      </c>
      <c r="G399" s="31" t="str">
        <f>IF(A399&gt;$C$3,"_",$C$8-SUM($F$11:F399))</f>
        <v>_</v>
      </c>
      <c r="H399" s="22" t="str">
        <f>IF(A399&gt;$C$3,"_",_xlfn.IFERROR(VLOOKUP(B399,BAZA_LIBOR_WIBOR_KURS!$C$2:$F$145,4,FALSE),H398))</f>
        <v>_</v>
      </c>
      <c r="I399" s="21" t="str">
        <f>IF(A399&gt;$C$3,"_",_xlfn.IFERROR(VLOOKUP(B399,BAZA_LIBOR_WIBOR_KURS!$C$2:$F$145,3,FALSE),I398))</f>
        <v>_</v>
      </c>
      <c r="J399" s="21" t="str">
        <f t="shared" si="59"/>
        <v>_</v>
      </c>
      <c r="K399" s="29" t="str">
        <f t="shared" si="54"/>
        <v>_</v>
      </c>
      <c r="L399" s="22" t="str">
        <f t="shared" si="60"/>
        <v>_</v>
      </c>
      <c r="M399" s="22" t="str">
        <f t="shared" si="61"/>
        <v>_</v>
      </c>
      <c r="N399" s="32" t="str">
        <f>IF(A399&gt;$C$3,"_",$C$2-SUM($M$11:M399))</f>
        <v>_</v>
      </c>
    </row>
    <row r="400" spans="1:14" ht="12.75">
      <c r="A400" s="18">
        <f t="shared" si="62"/>
        <v>390</v>
      </c>
      <c r="B400" s="20" t="str">
        <f t="shared" si="55"/>
        <v>_</v>
      </c>
      <c r="C400" s="21" t="str">
        <f>IF(A400&gt;$C$3,"_",_xlfn.IFERROR(VLOOKUP(B400,BAZA_LIBOR_WIBOR_KURS!$C$2:$F$145,2,FALSE),C399))</f>
        <v>_</v>
      </c>
      <c r="D400" s="21" t="str">
        <f t="shared" si="56"/>
        <v>_</v>
      </c>
      <c r="E400" s="28" t="str">
        <f t="shared" si="57"/>
        <v>_</v>
      </c>
      <c r="F400" s="28" t="str">
        <f t="shared" si="58"/>
        <v>_</v>
      </c>
      <c r="G400" s="31" t="str">
        <f>IF(A400&gt;$C$3,"_",$C$8-SUM($F$11:F400))</f>
        <v>_</v>
      </c>
      <c r="H400" s="22" t="str">
        <f>IF(A400&gt;$C$3,"_",_xlfn.IFERROR(VLOOKUP(B400,BAZA_LIBOR_WIBOR_KURS!$C$2:$F$145,4,FALSE),H399))</f>
        <v>_</v>
      </c>
      <c r="I400" s="21" t="str">
        <f>IF(A400&gt;$C$3,"_",_xlfn.IFERROR(VLOOKUP(B400,BAZA_LIBOR_WIBOR_KURS!$C$2:$F$145,3,FALSE),I399))</f>
        <v>_</v>
      </c>
      <c r="J400" s="21" t="str">
        <f t="shared" si="59"/>
        <v>_</v>
      </c>
      <c r="K400" s="29" t="str">
        <f t="shared" si="54"/>
        <v>_</v>
      </c>
      <c r="L400" s="22" t="str">
        <f t="shared" si="60"/>
        <v>_</v>
      </c>
      <c r="M400" s="22" t="str">
        <f t="shared" si="61"/>
        <v>_</v>
      </c>
      <c r="N400" s="32" t="str">
        <f>IF(A400&gt;$C$3,"_",$C$2-SUM($M$11:M400))</f>
        <v>_</v>
      </c>
    </row>
    <row r="401" spans="1:14" ht="12.75">
      <c r="A401" s="18">
        <f t="shared" si="62"/>
        <v>391</v>
      </c>
      <c r="B401" s="20" t="str">
        <f t="shared" si="55"/>
        <v>_</v>
      </c>
      <c r="C401" s="21" t="str">
        <f>IF(A401&gt;$C$3,"_",_xlfn.IFERROR(VLOOKUP(B401,BAZA_LIBOR_WIBOR_KURS!$C$2:$F$145,2,FALSE),C400))</f>
        <v>_</v>
      </c>
      <c r="D401" s="21" t="str">
        <f t="shared" si="56"/>
        <v>_</v>
      </c>
      <c r="E401" s="28" t="str">
        <f t="shared" si="57"/>
        <v>_</v>
      </c>
      <c r="F401" s="28" t="str">
        <f t="shared" si="58"/>
        <v>_</v>
      </c>
      <c r="G401" s="31" t="str">
        <f>IF(A401&gt;$C$3,"_",$C$8-SUM($F$11:F401))</f>
        <v>_</v>
      </c>
      <c r="H401" s="22" t="str">
        <f>IF(A401&gt;$C$3,"_",_xlfn.IFERROR(VLOOKUP(B401,BAZA_LIBOR_WIBOR_KURS!$C$2:$F$145,4,FALSE),H400))</f>
        <v>_</v>
      </c>
      <c r="I401" s="21" t="str">
        <f>IF(A401&gt;$C$3,"_",_xlfn.IFERROR(VLOOKUP(B401,BAZA_LIBOR_WIBOR_KURS!$C$2:$F$145,3,FALSE),I400))</f>
        <v>_</v>
      </c>
      <c r="J401" s="21" t="str">
        <f t="shared" si="59"/>
        <v>_</v>
      </c>
      <c r="K401" s="29" t="str">
        <f t="shared" si="54"/>
        <v>_</v>
      </c>
      <c r="L401" s="22" t="str">
        <f t="shared" si="60"/>
        <v>_</v>
      </c>
      <c r="M401" s="22" t="str">
        <f t="shared" si="61"/>
        <v>_</v>
      </c>
      <c r="N401" s="32" t="str">
        <f>IF(A401&gt;$C$3,"_",$C$2-SUM($M$11:M401))</f>
        <v>_</v>
      </c>
    </row>
    <row r="402" spans="1:14" ht="12.75">
      <c r="A402" s="18">
        <f t="shared" si="62"/>
        <v>392</v>
      </c>
      <c r="B402" s="20" t="str">
        <f t="shared" si="55"/>
        <v>_</v>
      </c>
      <c r="C402" s="21" t="str">
        <f>IF(A402&gt;$C$3,"_",_xlfn.IFERROR(VLOOKUP(B402,BAZA_LIBOR_WIBOR_KURS!$C$2:$F$145,2,FALSE),C401))</f>
        <v>_</v>
      </c>
      <c r="D402" s="21" t="str">
        <f t="shared" si="56"/>
        <v>_</v>
      </c>
      <c r="E402" s="28" t="str">
        <f t="shared" si="57"/>
        <v>_</v>
      </c>
      <c r="F402" s="28" t="str">
        <f t="shared" si="58"/>
        <v>_</v>
      </c>
      <c r="G402" s="31" t="str">
        <f>IF(A402&gt;$C$3,"_",$C$8-SUM($F$11:F402))</f>
        <v>_</v>
      </c>
      <c r="H402" s="22" t="str">
        <f>IF(A402&gt;$C$3,"_",_xlfn.IFERROR(VLOOKUP(B402,BAZA_LIBOR_WIBOR_KURS!$C$2:$F$145,4,FALSE),H401))</f>
        <v>_</v>
      </c>
      <c r="I402" s="21" t="str">
        <f>IF(A402&gt;$C$3,"_",_xlfn.IFERROR(VLOOKUP(B402,BAZA_LIBOR_WIBOR_KURS!$C$2:$F$145,3,FALSE),I401))</f>
        <v>_</v>
      </c>
      <c r="J402" s="21" t="str">
        <f t="shared" si="59"/>
        <v>_</v>
      </c>
      <c r="K402" s="29" t="str">
        <f t="shared" si="54"/>
        <v>_</v>
      </c>
      <c r="L402" s="22" t="str">
        <f t="shared" si="60"/>
        <v>_</v>
      </c>
      <c r="M402" s="22" t="str">
        <f t="shared" si="61"/>
        <v>_</v>
      </c>
      <c r="N402" s="32" t="str">
        <f>IF(A402&gt;$C$3,"_",$C$2-SUM($M$11:M402))</f>
        <v>_</v>
      </c>
    </row>
    <row r="403" spans="1:14" ht="12.75">
      <c r="A403" s="18">
        <f t="shared" si="62"/>
        <v>393</v>
      </c>
      <c r="B403" s="20" t="str">
        <f t="shared" si="55"/>
        <v>_</v>
      </c>
      <c r="C403" s="21" t="str">
        <f>IF(A403&gt;$C$3,"_",_xlfn.IFERROR(VLOOKUP(B403,BAZA_LIBOR_WIBOR_KURS!$C$2:$F$145,2,FALSE),C402))</f>
        <v>_</v>
      </c>
      <c r="D403" s="21" t="str">
        <f t="shared" si="56"/>
        <v>_</v>
      </c>
      <c r="E403" s="28" t="str">
        <f t="shared" si="57"/>
        <v>_</v>
      </c>
      <c r="F403" s="28" t="str">
        <f t="shared" si="58"/>
        <v>_</v>
      </c>
      <c r="G403" s="31" t="str">
        <f>IF(A403&gt;$C$3,"_",$C$8-SUM($F$11:F403))</f>
        <v>_</v>
      </c>
      <c r="H403" s="22" t="str">
        <f>IF(A403&gt;$C$3,"_",_xlfn.IFERROR(VLOOKUP(B403,BAZA_LIBOR_WIBOR_KURS!$C$2:$F$145,4,FALSE),H402))</f>
        <v>_</v>
      </c>
      <c r="I403" s="21" t="str">
        <f>IF(A403&gt;$C$3,"_",_xlfn.IFERROR(VLOOKUP(B403,BAZA_LIBOR_WIBOR_KURS!$C$2:$F$145,3,FALSE),I402))</f>
        <v>_</v>
      </c>
      <c r="J403" s="21" t="str">
        <f t="shared" si="59"/>
        <v>_</v>
      </c>
      <c r="K403" s="29" t="str">
        <f t="shared" si="54"/>
        <v>_</v>
      </c>
      <c r="L403" s="22" t="str">
        <f t="shared" si="60"/>
        <v>_</v>
      </c>
      <c r="M403" s="22" t="str">
        <f t="shared" si="61"/>
        <v>_</v>
      </c>
      <c r="N403" s="32" t="str">
        <f>IF(A403&gt;$C$3,"_",$C$2-SUM($M$11:M403))</f>
        <v>_</v>
      </c>
    </row>
    <row r="404" spans="1:14" ht="12.75">
      <c r="A404" s="18">
        <f t="shared" si="62"/>
        <v>394</v>
      </c>
      <c r="B404" s="20" t="str">
        <f t="shared" si="55"/>
        <v>_</v>
      </c>
      <c r="C404" s="21" t="str">
        <f>IF(A404&gt;$C$3,"_",_xlfn.IFERROR(VLOOKUP(B404,BAZA_LIBOR_WIBOR_KURS!$C$2:$F$145,2,FALSE),C403))</f>
        <v>_</v>
      </c>
      <c r="D404" s="21" t="str">
        <f t="shared" si="56"/>
        <v>_</v>
      </c>
      <c r="E404" s="28" t="str">
        <f t="shared" si="57"/>
        <v>_</v>
      </c>
      <c r="F404" s="28" t="str">
        <f t="shared" si="58"/>
        <v>_</v>
      </c>
      <c r="G404" s="31" t="str">
        <f>IF(A404&gt;$C$3,"_",$C$8-SUM($F$11:F404))</f>
        <v>_</v>
      </c>
      <c r="H404" s="22" t="str">
        <f>IF(A404&gt;$C$3,"_",_xlfn.IFERROR(VLOOKUP(B404,BAZA_LIBOR_WIBOR_KURS!$C$2:$F$145,4,FALSE),H403))</f>
        <v>_</v>
      </c>
      <c r="I404" s="21" t="str">
        <f>IF(A404&gt;$C$3,"_",_xlfn.IFERROR(VLOOKUP(B404,BAZA_LIBOR_WIBOR_KURS!$C$2:$F$145,3,FALSE),I403))</f>
        <v>_</v>
      </c>
      <c r="J404" s="21" t="str">
        <f t="shared" si="59"/>
        <v>_</v>
      </c>
      <c r="K404" s="29" t="str">
        <f t="shared" si="54"/>
        <v>_</v>
      </c>
      <c r="L404" s="22" t="str">
        <f t="shared" si="60"/>
        <v>_</v>
      </c>
      <c r="M404" s="22" t="str">
        <f t="shared" si="61"/>
        <v>_</v>
      </c>
      <c r="N404" s="32" t="str">
        <f>IF(A404&gt;$C$3,"_",$C$2-SUM($M$11:M404))</f>
        <v>_</v>
      </c>
    </row>
    <row r="405" spans="1:14" ht="12.75">
      <c r="A405" s="18">
        <f t="shared" si="62"/>
        <v>395</v>
      </c>
      <c r="B405" s="20" t="str">
        <f t="shared" si="55"/>
        <v>_</v>
      </c>
      <c r="C405" s="21" t="str">
        <f>IF(A405&gt;$C$3,"_",_xlfn.IFERROR(VLOOKUP(B405,BAZA_LIBOR_WIBOR_KURS!$C$2:$F$145,2,FALSE),C404))</f>
        <v>_</v>
      </c>
      <c r="D405" s="21" t="str">
        <f t="shared" si="56"/>
        <v>_</v>
      </c>
      <c r="E405" s="28" t="str">
        <f t="shared" si="57"/>
        <v>_</v>
      </c>
      <c r="F405" s="28" t="str">
        <f t="shared" si="58"/>
        <v>_</v>
      </c>
      <c r="G405" s="31" t="str">
        <f>IF(A405&gt;$C$3,"_",$C$8-SUM($F$11:F405))</f>
        <v>_</v>
      </c>
      <c r="H405" s="22" t="str">
        <f>IF(A405&gt;$C$3,"_",_xlfn.IFERROR(VLOOKUP(B405,BAZA_LIBOR_WIBOR_KURS!$C$2:$F$145,4,FALSE),H404))</f>
        <v>_</v>
      </c>
      <c r="I405" s="21" t="str">
        <f>IF(A405&gt;$C$3,"_",_xlfn.IFERROR(VLOOKUP(B405,BAZA_LIBOR_WIBOR_KURS!$C$2:$F$145,3,FALSE),I404))</f>
        <v>_</v>
      </c>
      <c r="J405" s="21" t="str">
        <f t="shared" si="59"/>
        <v>_</v>
      </c>
      <c r="K405" s="29" t="str">
        <f t="shared" si="54"/>
        <v>_</v>
      </c>
      <c r="L405" s="22" t="str">
        <f t="shared" si="60"/>
        <v>_</v>
      </c>
      <c r="M405" s="22" t="str">
        <f t="shared" si="61"/>
        <v>_</v>
      </c>
      <c r="N405" s="32" t="str">
        <f>IF(A405&gt;$C$3,"_",$C$2-SUM($M$11:M405))</f>
        <v>_</v>
      </c>
    </row>
    <row r="406" spans="1:14" ht="12.75">
      <c r="A406" s="18">
        <f t="shared" si="62"/>
        <v>396</v>
      </c>
      <c r="B406" s="20" t="str">
        <f t="shared" si="55"/>
        <v>_</v>
      </c>
      <c r="C406" s="21" t="str">
        <f>IF(A406&gt;$C$3,"_",_xlfn.IFERROR(VLOOKUP(B406,BAZA_LIBOR_WIBOR_KURS!$C$2:$F$145,2,FALSE),C405))</f>
        <v>_</v>
      </c>
      <c r="D406" s="21" t="str">
        <f t="shared" si="56"/>
        <v>_</v>
      </c>
      <c r="E406" s="28" t="str">
        <f t="shared" si="57"/>
        <v>_</v>
      </c>
      <c r="F406" s="28" t="str">
        <f t="shared" si="58"/>
        <v>_</v>
      </c>
      <c r="G406" s="31" t="str">
        <f>IF(A406&gt;$C$3,"_",$C$8-SUM($F$11:F406))</f>
        <v>_</v>
      </c>
      <c r="H406" s="22" t="str">
        <f>IF(A406&gt;$C$3,"_",_xlfn.IFERROR(VLOOKUP(B406,BAZA_LIBOR_WIBOR_KURS!$C$2:$F$145,4,FALSE),H405))</f>
        <v>_</v>
      </c>
      <c r="I406" s="21" t="str">
        <f>IF(A406&gt;$C$3,"_",_xlfn.IFERROR(VLOOKUP(B406,BAZA_LIBOR_WIBOR_KURS!$C$2:$F$145,3,FALSE),I405))</f>
        <v>_</v>
      </c>
      <c r="J406" s="21" t="str">
        <f t="shared" si="59"/>
        <v>_</v>
      </c>
      <c r="K406" s="29" t="str">
        <f t="shared" si="54"/>
        <v>_</v>
      </c>
      <c r="L406" s="22" t="str">
        <f t="shared" si="60"/>
        <v>_</v>
      </c>
      <c r="M406" s="22" t="str">
        <f t="shared" si="61"/>
        <v>_</v>
      </c>
      <c r="N406" s="32" t="str">
        <f>IF(A406&gt;$C$3,"_",$C$2-SUM($M$11:M406))</f>
        <v>_</v>
      </c>
    </row>
    <row r="407" spans="1:14" ht="12.75">
      <c r="A407" s="18">
        <f t="shared" si="62"/>
        <v>397</v>
      </c>
      <c r="B407" s="20" t="str">
        <f t="shared" si="55"/>
        <v>_</v>
      </c>
      <c r="C407" s="21" t="str">
        <f>IF(A407&gt;$C$3,"_",_xlfn.IFERROR(VLOOKUP(B407,BAZA_LIBOR_WIBOR_KURS!$C$2:$F$145,2,FALSE),C406))</f>
        <v>_</v>
      </c>
      <c r="D407" s="21" t="str">
        <f t="shared" si="56"/>
        <v>_</v>
      </c>
      <c r="E407" s="28" t="str">
        <f t="shared" si="57"/>
        <v>_</v>
      </c>
      <c r="F407" s="28" t="str">
        <f t="shared" si="58"/>
        <v>_</v>
      </c>
      <c r="G407" s="31" t="str">
        <f>IF(A407&gt;$C$3,"_",$C$8-SUM($F$11:F407))</f>
        <v>_</v>
      </c>
      <c r="H407" s="22" t="str">
        <f>IF(A407&gt;$C$3,"_",_xlfn.IFERROR(VLOOKUP(B407,BAZA_LIBOR_WIBOR_KURS!$C$2:$F$145,4,FALSE),H406))</f>
        <v>_</v>
      </c>
      <c r="I407" s="21" t="str">
        <f>IF(A407&gt;$C$3,"_",_xlfn.IFERROR(VLOOKUP(B407,BAZA_LIBOR_WIBOR_KURS!$C$2:$F$145,3,FALSE),I406))</f>
        <v>_</v>
      </c>
      <c r="J407" s="21" t="str">
        <f t="shared" si="59"/>
        <v>_</v>
      </c>
      <c r="K407" s="29" t="str">
        <f t="shared" si="54"/>
        <v>_</v>
      </c>
      <c r="L407" s="22" t="str">
        <f t="shared" si="60"/>
        <v>_</v>
      </c>
      <c r="M407" s="22" t="str">
        <f t="shared" si="61"/>
        <v>_</v>
      </c>
      <c r="N407" s="32" t="str">
        <f>IF(A407&gt;$C$3,"_",$C$2-SUM($M$11:M407))</f>
        <v>_</v>
      </c>
    </row>
    <row r="408" spans="1:14" ht="12.75">
      <c r="A408" s="18">
        <f t="shared" si="62"/>
        <v>398</v>
      </c>
      <c r="B408" s="20" t="str">
        <f t="shared" si="55"/>
        <v>_</v>
      </c>
      <c r="C408" s="21" t="str">
        <f>IF(A408&gt;$C$3,"_",_xlfn.IFERROR(VLOOKUP(B408,BAZA_LIBOR_WIBOR_KURS!$C$2:$F$145,2,FALSE),C407))</f>
        <v>_</v>
      </c>
      <c r="D408" s="21" t="str">
        <f t="shared" si="56"/>
        <v>_</v>
      </c>
      <c r="E408" s="28" t="str">
        <f t="shared" si="57"/>
        <v>_</v>
      </c>
      <c r="F408" s="28" t="str">
        <f t="shared" si="58"/>
        <v>_</v>
      </c>
      <c r="G408" s="31" t="str">
        <f>IF(A408&gt;$C$3,"_",$C$8-SUM($F$11:F408))</f>
        <v>_</v>
      </c>
      <c r="H408" s="22" t="str">
        <f>IF(A408&gt;$C$3,"_",_xlfn.IFERROR(VLOOKUP(B408,BAZA_LIBOR_WIBOR_KURS!$C$2:$F$145,4,FALSE),H407))</f>
        <v>_</v>
      </c>
      <c r="I408" s="21" t="str">
        <f>IF(A408&gt;$C$3,"_",_xlfn.IFERROR(VLOOKUP(B408,BAZA_LIBOR_WIBOR_KURS!$C$2:$F$145,3,FALSE),I407))</f>
        <v>_</v>
      </c>
      <c r="J408" s="21" t="str">
        <f t="shared" si="59"/>
        <v>_</v>
      </c>
      <c r="K408" s="29" t="str">
        <f t="shared" si="54"/>
        <v>_</v>
      </c>
      <c r="L408" s="22" t="str">
        <f t="shared" si="60"/>
        <v>_</v>
      </c>
      <c r="M408" s="22" t="str">
        <f t="shared" si="61"/>
        <v>_</v>
      </c>
      <c r="N408" s="32" t="str">
        <f>IF(A408&gt;$C$3,"_",$C$2-SUM($M$11:M408))</f>
        <v>_</v>
      </c>
    </row>
    <row r="409" spans="1:14" ht="12.75">
      <c r="A409" s="18">
        <f t="shared" si="62"/>
        <v>399</v>
      </c>
      <c r="B409" s="20" t="str">
        <f t="shared" si="55"/>
        <v>_</v>
      </c>
      <c r="C409" s="21" t="str">
        <f>IF(A409&gt;$C$3,"_",_xlfn.IFERROR(VLOOKUP(B409,BAZA_LIBOR_WIBOR_KURS!$C$2:$F$145,2,FALSE),C408))</f>
        <v>_</v>
      </c>
      <c r="D409" s="21" t="str">
        <f t="shared" si="56"/>
        <v>_</v>
      </c>
      <c r="E409" s="28" t="str">
        <f t="shared" si="57"/>
        <v>_</v>
      </c>
      <c r="F409" s="28" t="str">
        <f t="shared" si="58"/>
        <v>_</v>
      </c>
      <c r="G409" s="31" t="str">
        <f>IF(A409&gt;$C$3,"_",$C$8-SUM($F$11:F409))</f>
        <v>_</v>
      </c>
      <c r="H409" s="22" t="str">
        <f>IF(A409&gt;$C$3,"_",_xlfn.IFERROR(VLOOKUP(B409,BAZA_LIBOR_WIBOR_KURS!$C$2:$F$145,4,FALSE),H408))</f>
        <v>_</v>
      </c>
      <c r="I409" s="21" t="str">
        <f>IF(A409&gt;$C$3,"_",_xlfn.IFERROR(VLOOKUP(B409,BAZA_LIBOR_WIBOR_KURS!$C$2:$F$145,3,FALSE),I408))</f>
        <v>_</v>
      </c>
      <c r="J409" s="21" t="str">
        <f t="shared" si="59"/>
        <v>_</v>
      </c>
      <c r="K409" s="29" t="str">
        <f t="shared" si="54"/>
        <v>_</v>
      </c>
      <c r="L409" s="22" t="str">
        <f t="shared" si="60"/>
        <v>_</v>
      </c>
      <c r="M409" s="22" t="str">
        <f t="shared" si="61"/>
        <v>_</v>
      </c>
      <c r="N409" s="32" t="str">
        <f>IF(A409&gt;$C$3,"_",$C$2-SUM($M$11:M409))</f>
        <v>_</v>
      </c>
    </row>
    <row r="410" spans="1:14" ht="12.75">
      <c r="A410" s="18">
        <f t="shared" si="62"/>
        <v>400</v>
      </c>
      <c r="B410" s="20" t="str">
        <f t="shared" si="55"/>
        <v>_</v>
      </c>
      <c r="C410" s="21" t="str">
        <f>IF(A410&gt;$C$3,"_",_xlfn.IFERROR(VLOOKUP(B410,BAZA_LIBOR_WIBOR_KURS!$C$2:$F$145,2,FALSE),C409))</f>
        <v>_</v>
      </c>
      <c r="D410" s="21" t="str">
        <f t="shared" si="56"/>
        <v>_</v>
      </c>
      <c r="E410" s="28" t="str">
        <f t="shared" si="57"/>
        <v>_</v>
      </c>
      <c r="F410" s="28" t="str">
        <f t="shared" si="58"/>
        <v>_</v>
      </c>
      <c r="G410" s="31" t="str">
        <f>IF(A410&gt;$C$3,"_",$C$8-SUM($F$11:F410))</f>
        <v>_</v>
      </c>
      <c r="H410" s="22" t="str">
        <f>IF(A410&gt;$C$3,"_",_xlfn.IFERROR(VLOOKUP(B410,BAZA_LIBOR_WIBOR_KURS!$C$2:$F$145,4,FALSE),H409))</f>
        <v>_</v>
      </c>
      <c r="I410" s="21" t="str">
        <f>IF(A410&gt;$C$3,"_",_xlfn.IFERROR(VLOOKUP(B410,BAZA_LIBOR_WIBOR_KURS!$C$2:$F$145,3,FALSE),I409))</f>
        <v>_</v>
      </c>
      <c r="J410" s="21" t="str">
        <f t="shared" si="59"/>
        <v>_</v>
      </c>
      <c r="K410" s="29" t="str">
        <f t="shared" si="54"/>
        <v>_</v>
      </c>
      <c r="L410" s="22" t="str">
        <f t="shared" si="60"/>
        <v>_</v>
      </c>
      <c r="M410" s="22" t="str">
        <f t="shared" si="61"/>
        <v>_</v>
      </c>
      <c r="N410" s="32" t="str">
        <f>IF(A410&gt;$C$3,"_",$C$2-SUM($M$11:M410))</f>
        <v>_</v>
      </c>
    </row>
    <row r="411" spans="1:14" ht="12.75">
      <c r="A411" s="18">
        <f t="shared" si="62"/>
        <v>401</v>
      </c>
      <c r="B411" s="20" t="str">
        <f t="shared" si="55"/>
        <v>_</v>
      </c>
      <c r="C411" s="21" t="str">
        <f>IF(A411&gt;$C$3,"_",_xlfn.IFERROR(VLOOKUP(B411,BAZA_LIBOR_WIBOR_KURS!$C$2:$F$145,2,FALSE),C410))</f>
        <v>_</v>
      </c>
      <c r="D411" s="21" t="str">
        <f t="shared" si="56"/>
        <v>_</v>
      </c>
      <c r="E411" s="28" t="str">
        <f t="shared" si="57"/>
        <v>_</v>
      </c>
      <c r="F411" s="28" t="str">
        <f t="shared" si="58"/>
        <v>_</v>
      </c>
      <c r="G411" s="31" t="str">
        <f>IF(A411&gt;$C$3,"_",$C$8-SUM($F$11:F411))</f>
        <v>_</v>
      </c>
      <c r="H411" s="22" t="str">
        <f>IF(A411&gt;$C$3,"_",_xlfn.IFERROR(VLOOKUP(B411,BAZA_LIBOR_WIBOR_KURS!$C$2:$F$145,4,FALSE),H410))</f>
        <v>_</v>
      </c>
      <c r="I411" s="21" t="str">
        <f>IF(A411&gt;$C$3,"_",_xlfn.IFERROR(VLOOKUP(B411,BAZA_LIBOR_WIBOR_KURS!$C$2:$F$145,3,FALSE),I410))</f>
        <v>_</v>
      </c>
      <c r="J411" s="21" t="str">
        <f t="shared" si="59"/>
        <v>_</v>
      </c>
      <c r="K411" s="29" t="str">
        <f t="shared" si="54"/>
        <v>_</v>
      </c>
      <c r="L411" s="22" t="str">
        <f t="shared" si="60"/>
        <v>_</v>
      </c>
      <c r="M411" s="22" t="str">
        <f t="shared" si="61"/>
        <v>_</v>
      </c>
      <c r="N411" s="32" t="str">
        <f>IF(A411&gt;$C$3,"_",$C$2-SUM($M$11:M411))</f>
        <v>_</v>
      </c>
    </row>
    <row r="412" spans="1:14" ht="12.75">
      <c r="A412" s="18">
        <f t="shared" si="62"/>
        <v>402</v>
      </c>
      <c r="B412" s="20" t="str">
        <f t="shared" si="55"/>
        <v>_</v>
      </c>
      <c r="C412" s="21" t="str">
        <f>IF(A412&gt;$C$3,"_",_xlfn.IFERROR(VLOOKUP(B412,BAZA_LIBOR_WIBOR_KURS!$C$2:$F$145,2,FALSE),C411))</f>
        <v>_</v>
      </c>
      <c r="D412" s="21" t="str">
        <f t="shared" si="56"/>
        <v>_</v>
      </c>
      <c r="E412" s="28" t="str">
        <f t="shared" si="57"/>
        <v>_</v>
      </c>
      <c r="F412" s="28" t="str">
        <f t="shared" si="58"/>
        <v>_</v>
      </c>
      <c r="G412" s="31" t="str">
        <f>IF(A412&gt;$C$3,"_",$C$8-SUM($F$11:F412))</f>
        <v>_</v>
      </c>
      <c r="H412" s="22" t="str">
        <f>IF(A412&gt;$C$3,"_",_xlfn.IFERROR(VLOOKUP(B412,BAZA_LIBOR_WIBOR_KURS!$C$2:$F$145,4,FALSE),H411))</f>
        <v>_</v>
      </c>
      <c r="I412" s="21" t="str">
        <f>IF(A412&gt;$C$3,"_",_xlfn.IFERROR(VLOOKUP(B412,BAZA_LIBOR_WIBOR_KURS!$C$2:$F$145,3,FALSE),I411))</f>
        <v>_</v>
      </c>
      <c r="J412" s="21" t="str">
        <f t="shared" si="59"/>
        <v>_</v>
      </c>
      <c r="K412" s="29" t="str">
        <f t="shared" si="54"/>
        <v>_</v>
      </c>
      <c r="L412" s="22" t="str">
        <f t="shared" si="60"/>
        <v>_</v>
      </c>
      <c r="M412" s="22" t="str">
        <f t="shared" si="61"/>
        <v>_</v>
      </c>
      <c r="N412" s="32" t="str">
        <f>IF(A412&gt;$C$3,"_",$C$2-SUM($M$11:M412))</f>
        <v>_</v>
      </c>
    </row>
    <row r="413" spans="1:14" ht="12.75">
      <c r="A413" s="18">
        <f t="shared" si="62"/>
        <v>403</v>
      </c>
      <c r="B413" s="20" t="str">
        <f t="shared" si="55"/>
        <v>_</v>
      </c>
      <c r="C413" s="21" t="str">
        <f>IF(A413&gt;$C$3,"_",_xlfn.IFERROR(VLOOKUP(B413,BAZA_LIBOR_WIBOR_KURS!$C$2:$F$145,2,FALSE),C412))</f>
        <v>_</v>
      </c>
      <c r="D413" s="21" t="str">
        <f t="shared" si="56"/>
        <v>_</v>
      </c>
      <c r="E413" s="28" t="str">
        <f t="shared" si="57"/>
        <v>_</v>
      </c>
      <c r="F413" s="28" t="str">
        <f t="shared" si="58"/>
        <v>_</v>
      </c>
      <c r="G413" s="31" t="str">
        <f>IF(A413&gt;$C$3,"_",$C$8-SUM($F$11:F413))</f>
        <v>_</v>
      </c>
      <c r="H413" s="22" t="str">
        <f>IF(A413&gt;$C$3,"_",_xlfn.IFERROR(VLOOKUP(B413,BAZA_LIBOR_WIBOR_KURS!$C$2:$F$145,4,FALSE),H412))</f>
        <v>_</v>
      </c>
      <c r="I413" s="21" t="str">
        <f>IF(A413&gt;$C$3,"_",_xlfn.IFERROR(VLOOKUP(B413,BAZA_LIBOR_WIBOR_KURS!$C$2:$F$145,3,FALSE),I412))</f>
        <v>_</v>
      </c>
      <c r="J413" s="21" t="str">
        <f t="shared" si="59"/>
        <v>_</v>
      </c>
      <c r="K413" s="29" t="str">
        <f t="shared" si="54"/>
        <v>_</v>
      </c>
      <c r="L413" s="22" t="str">
        <f t="shared" si="60"/>
        <v>_</v>
      </c>
      <c r="M413" s="22" t="str">
        <f t="shared" si="61"/>
        <v>_</v>
      </c>
      <c r="N413" s="32" t="str">
        <f>IF(A413&gt;$C$3,"_",$C$2-SUM($M$11:M413))</f>
        <v>_</v>
      </c>
    </row>
    <row r="414" spans="1:14" ht="12.75">
      <c r="A414" s="18">
        <f t="shared" si="62"/>
        <v>404</v>
      </c>
      <c r="B414" s="20" t="str">
        <f t="shared" si="55"/>
        <v>_</v>
      </c>
      <c r="C414" s="21" t="str">
        <f>IF(A414&gt;$C$3,"_",_xlfn.IFERROR(VLOOKUP(B414,BAZA_LIBOR_WIBOR_KURS!$C$2:$F$145,2,FALSE),C413))</f>
        <v>_</v>
      </c>
      <c r="D414" s="21" t="str">
        <f t="shared" si="56"/>
        <v>_</v>
      </c>
      <c r="E414" s="28" t="str">
        <f t="shared" si="57"/>
        <v>_</v>
      </c>
      <c r="F414" s="28" t="str">
        <f t="shared" si="58"/>
        <v>_</v>
      </c>
      <c r="G414" s="31" t="str">
        <f>IF(A414&gt;$C$3,"_",$C$8-SUM($F$11:F414))</f>
        <v>_</v>
      </c>
      <c r="H414" s="22" t="str">
        <f>IF(A414&gt;$C$3,"_",_xlfn.IFERROR(VLOOKUP(B414,BAZA_LIBOR_WIBOR_KURS!$C$2:$F$145,4,FALSE),H413))</f>
        <v>_</v>
      </c>
      <c r="I414" s="21" t="str">
        <f>IF(A414&gt;$C$3,"_",_xlfn.IFERROR(VLOOKUP(B414,BAZA_LIBOR_WIBOR_KURS!$C$2:$F$145,3,FALSE),I413))</f>
        <v>_</v>
      </c>
      <c r="J414" s="21" t="str">
        <f t="shared" si="59"/>
        <v>_</v>
      </c>
      <c r="K414" s="29" t="str">
        <f t="shared" si="54"/>
        <v>_</v>
      </c>
      <c r="L414" s="22" t="str">
        <f t="shared" si="60"/>
        <v>_</v>
      </c>
      <c r="M414" s="22" t="str">
        <f t="shared" si="61"/>
        <v>_</v>
      </c>
      <c r="N414" s="32" t="str">
        <f>IF(A414&gt;$C$3,"_",$C$2-SUM($M$11:M414))</f>
        <v>_</v>
      </c>
    </row>
    <row r="415" spans="1:14" ht="12.75">
      <c r="A415" s="18">
        <f t="shared" si="62"/>
        <v>405</v>
      </c>
      <c r="B415" s="20" t="str">
        <f t="shared" si="55"/>
        <v>_</v>
      </c>
      <c r="C415" s="21" t="str">
        <f>IF(A415&gt;$C$3,"_",_xlfn.IFERROR(VLOOKUP(B415,BAZA_LIBOR_WIBOR_KURS!$C$2:$F$145,2,FALSE),C414))</f>
        <v>_</v>
      </c>
      <c r="D415" s="21" t="str">
        <f t="shared" si="56"/>
        <v>_</v>
      </c>
      <c r="E415" s="28" t="str">
        <f t="shared" si="57"/>
        <v>_</v>
      </c>
      <c r="F415" s="28" t="str">
        <f t="shared" si="58"/>
        <v>_</v>
      </c>
      <c r="G415" s="31" t="str">
        <f>IF(A415&gt;$C$3,"_",$C$8-SUM($F$11:F415))</f>
        <v>_</v>
      </c>
      <c r="H415" s="22" t="str">
        <f>IF(A415&gt;$C$3,"_",_xlfn.IFERROR(VLOOKUP(B415,BAZA_LIBOR_WIBOR_KURS!$C$2:$F$145,4,FALSE),H414))</f>
        <v>_</v>
      </c>
      <c r="I415" s="21" t="str">
        <f>IF(A415&gt;$C$3,"_",_xlfn.IFERROR(VLOOKUP(B415,BAZA_LIBOR_WIBOR_KURS!$C$2:$F$145,3,FALSE),I414))</f>
        <v>_</v>
      </c>
      <c r="J415" s="21" t="str">
        <f t="shared" si="59"/>
        <v>_</v>
      </c>
      <c r="K415" s="29" t="str">
        <f t="shared" si="54"/>
        <v>_</v>
      </c>
      <c r="L415" s="22" t="str">
        <f t="shared" si="60"/>
        <v>_</v>
      </c>
      <c r="M415" s="22" t="str">
        <f t="shared" si="61"/>
        <v>_</v>
      </c>
      <c r="N415" s="32" t="str">
        <f>IF(A415&gt;$C$3,"_",$C$2-SUM($M$11:M415))</f>
        <v>_</v>
      </c>
    </row>
    <row r="416" spans="1:14" ht="12.75">
      <c r="A416" s="18">
        <f t="shared" si="62"/>
        <v>406</v>
      </c>
      <c r="B416" s="20" t="str">
        <f t="shared" si="55"/>
        <v>_</v>
      </c>
      <c r="C416" s="21" t="str">
        <f>IF(A416&gt;$C$3,"_",_xlfn.IFERROR(VLOOKUP(B416,BAZA_LIBOR_WIBOR_KURS!$C$2:$F$145,2,FALSE),C415))</f>
        <v>_</v>
      </c>
      <c r="D416" s="21" t="str">
        <f t="shared" si="56"/>
        <v>_</v>
      </c>
      <c r="E416" s="28" t="str">
        <f t="shared" si="57"/>
        <v>_</v>
      </c>
      <c r="F416" s="28" t="str">
        <f t="shared" si="58"/>
        <v>_</v>
      </c>
      <c r="G416" s="31" t="str">
        <f>IF(A416&gt;$C$3,"_",$C$8-SUM($F$11:F416))</f>
        <v>_</v>
      </c>
      <c r="H416" s="22" t="str">
        <f>IF(A416&gt;$C$3,"_",_xlfn.IFERROR(VLOOKUP(B416,BAZA_LIBOR_WIBOR_KURS!$C$2:$F$145,4,FALSE),H415))</f>
        <v>_</v>
      </c>
      <c r="I416" s="21" t="str">
        <f>IF(A416&gt;$C$3,"_",_xlfn.IFERROR(VLOOKUP(B416,BAZA_LIBOR_WIBOR_KURS!$C$2:$F$145,3,FALSE),I415))</f>
        <v>_</v>
      </c>
      <c r="J416" s="21" t="str">
        <f t="shared" si="59"/>
        <v>_</v>
      </c>
      <c r="K416" s="29" t="str">
        <f t="shared" si="54"/>
        <v>_</v>
      </c>
      <c r="L416" s="22" t="str">
        <f t="shared" si="60"/>
        <v>_</v>
      </c>
      <c r="M416" s="22" t="str">
        <f t="shared" si="61"/>
        <v>_</v>
      </c>
      <c r="N416" s="32" t="str">
        <f>IF(A416&gt;$C$3,"_",$C$2-SUM($M$11:M416))</f>
        <v>_</v>
      </c>
    </row>
    <row r="417" spans="1:14" ht="12.75">
      <c r="A417" s="18">
        <f t="shared" si="62"/>
        <v>407</v>
      </c>
      <c r="B417" s="20" t="str">
        <f t="shared" si="55"/>
        <v>_</v>
      </c>
      <c r="C417" s="21" t="str">
        <f>IF(A417&gt;$C$3,"_",_xlfn.IFERROR(VLOOKUP(B417,BAZA_LIBOR_WIBOR_KURS!$C$2:$F$145,2,FALSE),C416))</f>
        <v>_</v>
      </c>
      <c r="D417" s="21" t="str">
        <f t="shared" si="56"/>
        <v>_</v>
      </c>
      <c r="E417" s="28" t="str">
        <f t="shared" si="57"/>
        <v>_</v>
      </c>
      <c r="F417" s="28" t="str">
        <f t="shared" si="58"/>
        <v>_</v>
      </c>
      <c r="G417" s="31" t="str">
        <f>IF(A417&gt;$C$3,"_",$C$8-SUM($F$11:F417))</f>
        <v>_</v>
      </c>
      <c r="H417" s="22" t="str">
        <f>IF(A417&gt;$C$3,"_",_xlfn.IFERROR(VLOOKUP(B417,BAZA_LIBOR_WIBOR_KURS!$C$2:$F$145,4,FALSE),H416))</f>
        <v>_</v>
      </c>
      <c r="I417" s="21" t="str">
        <f>IF(A417&gt;$C$3,"_",_xlfn.IFERROR(VLOOKUP(B417,BAZA_LIBOR_WIBOR_KURS!$C$2:$F$145,3,FALSE),I416))</f>
        <v>_</v>
      </c>
      <c r="J417" s="21" t="str">
        <f t="shared" si="59"/>
        <v>_</v>
      </c>
      <c r="K417" s="29" t="str">
        <f t="shared" si="54"/>
        <v>_</v>
      </c>
      <c r="L417" s="22" t="str">
        <f t="shared" si="60"/>
        <v>_</v>
      </c>
      <c r="M417" s="22" t="str">
        <f t="shared" si="61"/>
        <v>_</v>
      </c>
      <c r="N417" s="32" t="str">
        <f>IF(A417&gt;$C$3,"_",$C$2-SUM($M$11:M417))</f>
        <v>_</v>
      </c>
    </row>
    <row r="418" spans="1:14" ht="12.75">
      <c r="A418" s="18">
        <f t="shared" si="62"/>
        <v>408</v>
      </c>
      <c r="B418" s="20" t="str">
        <f t="shared" si="55"/>
        <v>_</v>
      </c>
      <c r="C418" s="21" t="str">
        <f>IF(A418&gt;$C$3,"_",_xlfn.IFERROR(VLOOKUP(B418,BAZA_LIBOR_WIBOR_KURS!$C$2:$F$145,2,FALSE),C417))</f>
        <v>_</v>
      </c>
      <c r="D418" s="21" t="str">
        <f t="shared" si="56"/>
        <v>_</v>
      </c>
      <c r="E418" s="28" t="str">
        <f t="shared" si="57"/>
        <v>_</v>
      </c>
      <c r="F418" s="28" t="str">
        <f t="shared" si="58"/>
        <v>_</v>
      </c>
      <c r="G418" s="31" t="str">
        <f>IF(A418&gt;$C$3,"_",$C$8-SUM($F$11:F418))</f>
        <v>_</v>
      </c>
      <c r="H418" s="22" t="str">
        <f>IF(A418&gt;$C$3,"_",_xlfn.IFERROR(VLOOKUP(B418,BAZA_LIBOR_WIBOR_KURS!$C$2:$F$145,4,FALSE),H417))</f>
        <v>_</v>
      </c>
      <c r="I418" s="21" t="str">
        <f>IF(A418&gt;$C$3,"_",_xlfn.IFERROR(VLOOKUP(B418,BAZA_LIBOR_WIBOR_KURS!$C$2:$F$145,3,FALSE),I417))</f>
        <v>_</v>
      </c>
      <c r="J418" s="21" t="str">
        <f t="shared" si="59"/>
        <v>_</v>
      </c>
      <c r="K418" s="29" t="str">
        <f t="shared" si="54"/>
        <v>_</v>
      </c>
      <c r="L418" s="22" t="str">
        <f t="shared" si="60"/>
        <v>_</v>
      </c>
      <c r="M418" s="22" t="str">
        <f t="shared" si="61"/>
        <v>_</v>
      </c>
      <c r="N418" s="32" t="str">
        <f>IF(A418&gt;$C$3,"_",$C$2-SUM($M$11:M418))</f>
        <v>_</v>
      </c>
    </row>
    <row r="419" spans="1:14" ht="12.75">
      <c r="A419" s="18">
        <f t="shared" si="62"/>
        <v>409</v>
      </c>
      <c r="B419" s="20" t="str">
        <f t="shared" si="55"/>
        <v>_</v>
      </c>
      <c r="C419" s="21" t="str">
        <f>IF(A419&gt;$C$3,"_",_xlfn.IFERROR(VLOOKUP(B419,BAZA_LIBOR_WIBOR_KURS!$C$2:$F$145,2,FALSE),C418))</f>
        <v>_</v>
      </c>
      <c r="D419" s="21" t="str">
        <f t="shared" si="56"/>
        <v>_</v>
      </c>
      <c r="E419" s="28" t="str">
        <f t="shared" si="57"/>
        <v>_</v>
      </c>
      <c r="F419" s="28" t="str">
        <f t="shared" si="58"/>
        <v>_</v>
      </c>
      <c r="G419" s="31" t="str">
        <f>IF(A419&gt;$C$3,"_",$C$8-SUM($F$11:F419))</f>
        <v>_</v>
      </c>
      <c r="H419" s="22" t="str">
        <f>IF(A419&gt;$C$3,"_",_xlfn.IFERROR(VLOOKUP(B419,BAZA_LIBOR_WIBOR_KURS!$C$2:$F$145,4,FALSE),H418))</f>
        <v>_</v>
      </c>
      <c r="I419" s="21" t="str">
        <f>IF(A419&gt;$C$3,"_",_xlfn.IFERROR(VLOOKUP(B419,BAZA_LIBOR_WIBOR_KURS!$C$2:$F$145,3,FALSE),I418))</f>
        <v>_</v>
      </c>
      <c r="J419" s="21" t="str">
        <f t="shared" si="59"/>
        <v>_</v>
      </c>
      <c r="K419" s="29" t="str">
        <f t="shared" si="54"/>
        <v>_</v>
      </c>
      <c r="L419" s="22" t="str">
        <f t="shared" si="60"/>
        <v>_</v>
      </c>
      <c r="M419" s="22" t="str">
        <f t="shared" si="61"/>
        <v>_</v>
      </c>
      <c r="N419" s="32" t="str">
        <f>IF(A419&gt;$C$3,"_",$C$2-SUM($M$11:M419))</f>
        <v>_</v>
      </c>
    </row>
    <row r="420" spans="1:14" ht="12.75">
      <c r="A420" s="18">
        <f t="shared" si="62"/>
        <v>410</v>
      </c>
      <c r="B420" s="20" t="str">
        <f t="shared" si="55"/>
        <v>_</v>
      </c>
      <c r="C420" s="21" t="str">
        <f>IF(A420&gt;$C$3,"_",_xlfn.IFERROR(VLOOKUP(B420,BAZA_LIBOR_WIBOR_KURS!$C$2:$F$145,2,FALSE),C419))</f>
        <v>_</v>
      </c>
      <c r="D420" s="21" t="str">
        <f t="shared" si="56"/>
        <v>_</v>
      </c>
      <c r="E420" s="28" t="str">
        <f t="shared" si="57"/>
        <v>_</v>
      </c>
      <c r="F420" s="28" t="str">
        <f t="shared" si="58"/>
        <v>_</v>
      </c>
      <c r="G420" s="31" t="str">
        <f>IF(A420&gt;$C$3,"_",$C$8-SUM($F$11:F420))</f>
        <v>_</v>
      </c>
      <c r="H420" s="22" t="str">
        <f>IF(A420&gt;$C$3,"_",_xlfn.IFERROR(VLOOKUP(B420,BAZA_LIBOR_WIBOR_KURS!$C$2:$F$145,4,FALSE),H419))</f>
        <v>_</v>
      </c>
      <c r="I420" s="21" t="str">
        <f>IF(A420&gt;$C$3,"_",_xlfn.IFERROR(VLOOKUP(B420,BAZA_LIBOR_WIBOR_KURS!$C$2:$F$145,3,FALSE),I419))</f>
        <v>_</v>
      </c>
      <c r="J420" s="21" t="str">
        <f t="shared" si="59"/>
        <v>_</v>
      </c>
      <c r="K420" s="29" t="str">
        <f t="shared" si="54"/>
        <v>_</v>
      </c>
      <c r="L420" s="22" t="str">
        <f t="shared" si="60"/>
        <v>_</v>
      </c>
      <c r="M420" s="22" t="str">
        <f t="shared" si="61"/>
        <v>_</v>
      </c>
      <c r="N420" s="32" t="str">
        <f>IF(A420&gt;$C$3,"_",$C$2-SUM($M$11:M420))</f>
        <v>_</v>
      </c>
    </row>
    <row r="421" spans="1:14" ht="12.75">
      <c r="A421" s="18">
        <f t="shared" si="62"/>
        <v>411</v>
      </c>
      <c r="B421" s="20" t="str">
        <f t="shared" si="55"/>
        <v>_</v>
      </c>
      <c r="C421" s="21" t="str">
        <f>IF(A421&gt;$C$3,"_",_xlfn.IFERROR(VLOOKUP(B421,BAZA_LIBOR_WIBOR_KURS!$C$2:$F$145,2,FALSE),C420))</f>
        <v>_</v>
      </c>
      <c r="D421" s="21" t="str">
        <f t="shared" si="56"/>
        <v>_</v>
      </c>
      <c r="E421" s="28" t="str">
        <f t="shared" si="57"/>
        <v>_</v>
      </c>
      <c r="F421" s="28" t="str">
        <f t="shared" si="58"/>
        <v>_</v>
      </c>
      <c r="G421" s="31" t="str">
        <f>IF(A421&gt;$C$3,"_",$C$8-SUM($F$11:F421))</f>
        <v>_</v>
      </c>
      <c r="H421" s="22" t="str">
        <f>IF(A421&gt;$C$3,"_",_xlfn.IFERROR(VLOOKUP(B421,BAZA_LIBOR_WIBOR_KURS!$C$2:$F$145,4,FALSE),H420))</f>
        <v>_</v>
      </c>
      <c r="I421" s="21" t="str">
        <f>IF(A421&gt;$C$3,"_",_xlfn.IFERROR(VLOOKUP(B421,BAZA_LIBOR_WIBOR_KURS!$C$2:$F$145,3,FALSE),I420))</f>
        <v>_</v>
      </c>
      <c r="J421" s="21" t="str">
        <f t="shared" si="59"/>
        <v>_</v>
      </c>
      <c r="K421" s="29" t="str">
        <f t="shared" si="54"/>
        <v>_</v>
      </c>
      <c r="L421" s="22" t="str">
        <f t="shared" si="60"/>
        <v>_</v>
      </c>
      <c r="M421" s="22" t="str">
        <f t="shared" si="61"/>
        <v>_</v>
      </c>
      <c r="N421" s="32" t="str">
        <f>IF(A421&gt;$C$3,"_",$C$2-SUM($M$11:M421))</f>
        <v>_</v>
      </c>
    </row>
    <row r="422" spans="1:14" ht="12.75">
      <c r="A422" s="18">
        <f t="shared" si="62"/>
        <v>412</v>
      </c>
      <c r="B422" s="20" t="str">
        <f t="shared" si="55"/>
        <v>_</v>
      </c>
      <c r="C422" s="21" t="str">
        <f>IF(A422&gt;$C$3,"_",_xlfn.IFERROR(VLOOKUP(B422,BAZA_LIBOR_WIBOR_KURS!$C$2:$F$145,2,FALSE),C421))</f>
        <v>_</v>
      </c>
      <c r="D422" s="21" t="str">
        <f t="shared" si="56"/>
        <v>_</v>
      </c>
      <c r="E422" s="28" t="str">
        <f t="shared" si="57"/>
        <v>_</v>
      </c>
      <c r="F422" s="28" t="str">
        <f t="shared" si="58"/>
        <v>_</v>
      </c>
      <c r="G422" s="31" t="str">
        <f>IF(A422&gt;$C$3,"_",$C$8-SUM($F$11:F422))</f>
        <v>_</v>
      </c>
      <c r="H422" s="22" t="str">
        <f>IF(A422&gt;$C$3,"_",_xlfn.IFERROR(VLOOKUP(B422,BAZA_LIBOR_WIBOR_KURS!$C$2:$F$145,4,FALSE),H421))</f>
        <v>_</v>
      </c>
      <c r="I422" s="21" t="str">
        <f>IF(A422&gt;$C$3,"_",_xlfn.IFERROR(VLOOKUP(B422,BAZA_LIBOR_WIBOR_KURS!$C$2:$F$145,3,FALSE),I421))</f>
        <v>_</v>
      </c>
      <c r="J422" s="21" t="str">
        <f t="shared" si="59"/>
        <v>_</v>
      </c>
      <c r="K422" s="29" t="str">
        <f t="shared" si="54"/>
        <v>_</v>
      </c>
      <c r="L422" s="22" t="str">
        <f t="shared" si="60"/>
        <v>_</v>
      </c>
      <c r="M422" s="22" t="str">
        <f t="shared" si="61"/>
        <v>_</v>
      </c>
      <c r="N422" s="32" t="str">
        <f>IF(A422&gt;$C$3,"_",$C$2-SUM($M$11:M422))</f>
        <v>_</v>
      </c>
    </row>
    <row r="423" spans="1:14" ht="12.75">
      <c r="A423" s="18">
        <f t="shared" si="62"/>
        <v>413</v>
      </c>
      <c r="B423" s="20" t="str">
        <f t="shared" si="55"/>
        <v>_</v>
      </c>
      <c r="C423" s="21" t="str">
        <f>IF(A423&gt;$C$3,"_",_xlfn.IFERROR(VLOOKUP(B423,BAZA_LIBOR_WIBOR_KURS!$C$2:$F$145,2,FALSE),C422))</f>
        <v>_</v>
      </c>
      <c r="D423" s="21" t="str">
        <f t="shared" si="56"/>
        <v>_</v>
      </c>
      <c r="E423" s="28" t="str">
        <f t="shared" si="57"/>
        <v>_</v>
      </c>
      <c r="F423" s="28" t="str">
        <f t="shared" si="58"/>
        <v>_</v>
      </c>
      <c r="G423" s="31" t="str">
        <f>IF(A423&gt;$C$3,"_",$C$8-SUM($F$11:F423))</f>
        <v>_</v>
      </c>
      <c r="H423" s="22" t="str">
        <f>IF(A423&gt;$C$3,"_",_xlfn.IFERROR(VLOOKUP(B423,BAZA_LIBOR_WIBOR_KURS!$C$2:$F$145,4,FALSE),H422))</f>
        <v>_</v>
      </c>
      <c r="I423" s="21" t="str">
        <f>IF(A423&gt;$C$3,"_",_xlfn.IFERROR(VLOOKUP(B423,BAZA_LIBOR_WIBOR_KURS!$C$2:$F$145,3,FALSE),I422))</f>
        <v>_</v>
      </c>
      <c r="J423" s="21" t="str">
        <f t="shared" si="59"/>
        <v>_</v>
      </c>
      <c r="K423" s="29" t="str">
        <f t="shared" si="54"/>
        <v>_</v>
      </c>
      <c r="L423" s="22" t="str">
        <f t="shared" si="60"/>
        <v>_</v>
      </c>
      <c r="M423" s="22" t="str">
        <f t="shared" si="61"/>
        <v>_</v>
      </c>
      <c r="N423" s="32" t="str">
        <f>IF(A423&gt;$C$3,"_",$C$2-SUM($M$11:M423))</f>
        <v>_</v>
      </c>
    </row>
    <row r="424" spans="1:14" ht="12.75">
      <c r="A424" s="18">
        <f t="shared" si="62"/>
        <v>414</v>
      </c>
      <c r="B424" s="20" t="str">
        <f t="shared" si="55"/>
        <v>_</v>
      </c>
      <c r="C424" s="21" t="str">
        <f>IF(A424&gt;$C$3,"_",_xlfn.IFERROR(VLOOKUP(B424,BAZA_LIBOR_WIBOR_KURS!$C$2:$F$145,2,FALSE),C423))</f>
        <v>_</v>
      </c>
      <c r="D424" s="21" t="str">
        <f t="shared" si="56"/>
        <v>_</v>
      </c>
      <c r="E424" s="28" t="str">
        <f t="shared" si="57"/>
        <v>_</v>
      </c>
      <c r="F424" s="28" t="str">
        <f t="shared" si="58"/>
        <v>_</v>
      </c>
      <c r="G424" s="31" t="str">
        <f>IF(A424&gt;$C$3,"_",$C$8-SUM($F$11:F424))</f>
        <v>_</v>
      </c>
      <c r="H424" s="22" t="str">
        <f>IF(A424&gt;$C$3,"_",_xlfn.IFERROR(VLOOKUP(B424,BAZA_LIBOR_WIBOR_KURS!$C$2:$F$145,4,FALSE),H423))</f>
        <v>_</v>
      </c>
      <c r="I424" s="21" t="str">
        <f>IF(A424&gt;$C$3,"_",_xlfn.IFERROR(VLOOKUP(B424,BAZA_LIBOR_WIBOR_KURS!$C$2:$F$145,3,FALSE),I423))</f>
        <v>_</v>
      </c>
      <c r="J424" s="21" t="str">
        <f t="shared" si="59"/>
        <v>_</v>
      </c>
      <c r="K424" s="29" t="str">
        <f t="shared" si="54"/>
        <v>_</v>
      </c>
      <c r="L424" s="22" t="str">
        <f t="shared" si="60"/>
        <v>_</v>
      </c>
      <c r="M424" s="22" t="str">
        <f t="shared" si="61"/>
        <v>_</v>
      </c>
      <c r="N424" s="32" t="str">
        <f>IF(A424&gt;$C$3,"_",$C$2-SUM($M$11:M424))</f>
        <v>_</v>
      </c>
    </row>
    <row r="425" spans="1:14" ht="12.75">
      <c r="A425" s="18">
        <f t="shared" si="62"/>
        <v>415</v>
      </c>
      <c r="B425" s="20" t="str">
        <f t="shared" si="55"/>
        <v>_</v>
      </c>
      <c r="C425" s="21" t="str">
        <f>IF(A425&gt;$C$3,"_",_xlfn.IFERROR(VLOOKUP(B425,BAZA_LIBOR_WIBOR_KURS!$C$2:$F$145,2,FALSE),C424))</f>
        <v>_</v>
      </c>
      <c r="D425" s="21" t="str">
        <f t="shared" si="56"/>
        <v>_</v>
      </c>
      <c r="E425" s="28" t="str">
        <f t="shared" si="57"/>
        <v>_</v>
      </c>
      <c r="F425" s="28" t="str">
        <f t="shared" si="58"/>
        <v>_</v>
      </c>
      <c r="G425" s="31" t="str">
        <f>IF(A425&gt;$C$3,"_",$C$8-SUM($F$11:F425))</f>
        <v>_</v>
      </c>
      <c r="H425" s="22" t="str">
        <f>IF(A425&gt;$C$3,"_",_xlfn.IFERROR(VLOOKUP(B425,BAZA_LIBOR_WIBOR_KURS!$C$2:$F$145,4,FALSE),H424))</f>
        <v>_</v>
      </c>
      <c r="I425" s="21" t="str">
        <f>IF(A425&gt;$C$3,"_",_xlfn.IFERROR(VLOOKUP(B425,BAZA_LIBOR_WIBOR_KURS!$C$2:$F$145,3,FALSE),I424))</f>
        <v>_</v>
      </c>
      <c r="J425" s="21" t="str">
        <f t="shared" si="59"/>
        <v>_</v>
      </c>
      <c r="K425" s="29" t="str">
        <f t="shared" si="54"/>
        <v>_</v>
      </c>
      <c r="L425" s="22" t="str">
        <f t="shared" si="60"/>
        <v>_</v>
      </c>
      <c r="M425" s="22" t="str">
        <f t="shared" si="61"/>
        <v>_</v>
      </c>
      <c r="N425" s="32" t="str">
        <f>IF(A425&gt;$C$3,"_",$C$2-SUM($M$11:M425))</f>
        <v>_</v>
      </c>
    </row>
    <row r="426" spans="1:14" ht="12.75">
      <c r="A426" s="18">
        <f t="shared" si="62"/>
        <v>416</v>
      </c>
      <c r="B426" s="20" t="str">
        <f t="shared" si="55"/>
        <v>_</v>
      </c>
      <c r="C426" s="21" t="str">
        <f>IF(A426&gt;$C$3,"_",_xlfn.IFERROR(VLOOKUP(B426,BAZA_LIBOR_WIBOR_KURS!$C$2:$F$145,2,FALSE),C425))</f>
        <v>_</v>
      </c>
      <c r="D426" s="21" t="str">
        <f t="shared" si="56"/>
        <v>_</v>
      </c>
      <c r="E426" s="28" t="str">
        <f t="shared" si="57"/>
        <v>_</v>
      </c>
      <c r="F426" s="28" t="str">
        <f t="shared" si="58"/>
        <v>_</v>
      </c>
      <c r="G426" s="31" t="str">
        <f>IF(A426&gt;$C$3,"_",$C$8-SUM($F$11:F426))</f>
        <v>_</v>
      </c>
      <c r="H426" s="22" t="str">
        <f>IF(A426&gt;$C$3,"_",_xlfn.IFERROR(VLOOKUP(B426,BAZA_LIBOR_WIBOR_KURS!$C$2:$F$145,4,FALSE),H425))</f>
        <v>_</v>
      </c>
      <c r="I426" s="21" t="str">
        <f>IF(A426&gt;$C$3,"_",_xlfn.IFERROR(VLOOKUP(B426,BAZA_LIBOR_WIBOR_KURS!$C$2:$F$145,3,FALSE),I425))</f>
        <v>_</v>
      </c>
      <c r="J426" s="21" t="str">
        <f t="shared" si="59"/>
        <v>_</v>
      </c>
      <c r="K426" s="29" t="str">
        <f t="shared" si="54"/>
        <v>_</v>
      </c>
      <c r="L426" s="22" t="str">
        <f t="shared" si="60"/>
        <v>_</v>
      </c>
      <c r="M426" s="22" t="str">
        <f t="shared" si="61"/>
        <v>_</v>
      </c>
      <c r="N426" s="32" t="str">
        <f>IF(A426&gt;$C$3,"_",$C$2-SUM($M$11:M426))</f>
        <v>_</v>
      </c>
    </row>
    <row r="427" spans="1:14" ht="12.75">
      <c r="A427" s="18">
        <f t="shared" si="62"/>
        <v>417</v>
      </c>
      <c r="B427" s="20" t="str">
        <f t="shared" si="55"/>
        <v>_</v>
      </c>
      <c r="C427" s="21" t="str">
        <f>IF(A427&gt;$C$3,"_",_xlfn.IFERROR(VLOOKUP(B427,BAZA_LIBOR_WIBOR_KURS!$C$2:$F$145,2,FALSE),C426))</f>
        <v>_</v>
      </c>
      <c r="D427" s="21" t="str">
        <f t="shared" si="56"/>
        <v>_</v>
      </c>
      <c r="E427" s="28" t="str">
        <f t="shared" si="57"/>
        <v>_</v>
      </c>
      <c r="F427" s="28" t="str">
        <f t="shared" si="58"/>
        <v>_</v>
      </c>
      <c r="G427" s="31" t="str">
        <f>IF(A427&gt;$C$3,"_",$C$8-SUM($F$11:F427))</f>
        <v>_</v>
      </c>
      <c r="H427" s="22" t="str">
        <f>IF(A427&gt;$C$3,"_",_xlfn.IFERROR(VLOOKUP(B427,BAZA_LIBOR_WIBOR_KURS!$C$2:$F$145,4,FALSE),H426))</f>
        <v>_</v>
      </c>
      <c r="I427" s="21" t="str">
        <f>IF(A427&gt;$C$3,"_",_xlfn.IFERROR(VLOOKUP(B427,BAZA_LIBOR_WIBOR_KURS!$C$2:$F$145,3,FALSE),I426))</f>
        <v>_</v>
      </c>
      <c r="J427" s="21" t="str">
        <f t="shared" si="59"/>
        <v>_</v>
      </c>
      <c r="K427" s="29" t="str">
        <f t="shared" si="54"/>
        <v>_</v>
      </c>
      <c r="L427" s="22" t="str">
        <f t="shared" si="60"/>
        <v>_</v>
      </c>
      <c r="M427" s="22" t="str">
        <f t="shared" si="61"/>
        <v>_</v>
      </c>
      <c r="N427" s="32" t="str">
        <f>IF(A427&gt;$C$3,"_",$C$2-SUM($M$11:M427))</f>
        <v>_</v>
      </c>
    </row>
    <row r="428" spans="1:14" ht="12.75">
      <c r="A428" s="18">
        <f t="shared" si="62"/>
        <v>418</v>
      </c>
      <c r="B428" s="20" t="str">
        <f t="shared" si="55"/>
        <v>_</v>
      </c>
      <c r="C428" s="21" t="str">
        <f>IF(A428&gt;$C$3,"_",_xlfn.IFERROR(VLOOKUP(B428,BAZA_LIBOR_WIBOR_KURS!$C$2:$F$145,2,FALSE),C427))</f>
        <v>_</v>
      </c>
      <c r="D428" s="21" t="str">
        <f t="shared" si="56"/>
        <v>_</v>
      </c>
      <c r="E428" s="28" t="str">
        <f t="shared" si="57"/>
        <v>_</v>
      </c>
      <c r="F428" s="28" t="str">
        <f t="shared" si="58"/>
        <v>_</v>
      </c>
      <c r="G428" s="31" t="str">
        <f>IF(A428&gt;$C$3,"_",$C$8-SUM($F$11:F428))</f>
        <v>_</v>
      </c>
      <c r="H428" s="22" t="str">
        <f>IF(A428&gt;$C$3,"_",_xlfn.IFERROR(VLOOKUP(B428,BAZA_LIBOR_WIBOR_KURS!$C$2:$F$145,4,FALSE),H427))</f>
        <v>_</v>
      </c>
      <c r="I428" s="21" t="str">
        <f>IF(A428&gt;$C$3,"_",_xlfn.IFERROR(VLOOKUP(B428,BAZA_LIBOR_WIBOR_KURS!$C$2:$F$145,3,FALSE),I427))</f>
        <v>_</v>
      </c>
      <c r="J428" s="21" t="str">
        <f t="shared" si="59"/>
        <v>_</v>
      </c>
      <c r="K428" s="29" t="str">
        <f t="shared" si="54"/>
        <v>_</v>
      </c>
      <c r="L428" s="22" t="str">
        <f t="shared" si="60"/>
        <v>_</v>
      </c>
      <c r="M428" s="22" t="str">
        <f t="shared" si="61"/>
        <v>_</v>
      </c>
      <c r="N428" s="32" t="str">
        <f>IF(A428&gt;$C$3,"_",$C$2-SUM($M$11:M428))</f>
        <v>_</v>
      </c>
    </row>
    <row r="429" spans="1:14" ht="12.75">
      <c r="A429" s="18">
        <f t="shared" si="62"/>
        <v>419</v>
      </c>
      <c r="B429" s="20" t="str">
        <f t="shared" si="55"/>
        <v>_</v>
      </c>
      <c r="C429" s="21" t="str">
        <f>IF(A429&gt;$C$3,"_",_xlfn.IFERROR(VLOOKUP(B429,BAZA_LIBOR_WIBOR_KURS!$C$2:$F$145,2,FALSE),C428))</f>
        <v>_</v>
      </c>
      <c r="D429" s="21" t="str">
        <f t="shared" si="56"/>
        <v>_</v>
      </c>
      <c r="E429" s="28" t="str">
        <f t="shared" si="57"/>
        <v>_</v>
      </c>
      <c r="F429" s="28" t="str">
        <f t="shared" si="58"/>
        <v>_</v>
      </c>
      <c r="G429" s="31" t="str">
        <f>IF(A429&gt;$C$3,"_",$C$8-SUM($F$11:F429))</f>
        <v>_</v>
      </c>
      <c r="H429" s="22" t="str">
        <f>IF(A429&gt;$C$3,"_",_xlfn.IFERROR(VLOOKUP(B429,BAZA_LIBOR_WIBOR_KURS!$C$2:$F$145,4,FALSE),H428))</f>
        <v>_</v>
      </c>
      <c r="I429" s="21" t="str">
        <f>IF(A429&gt;$C$3,"_",_xlfn.IFERROR(VLOOKUP(B429,BAZA_LIBOR_WIBOR_KURS!$C$2:$F$145,3,FALSE),I428))</f>
        <v>_</v>
      </c>
      <c r="J429" s="21" t="str">
        <f t="shared" si="59"/>
        <v>_</v>
      </c>
      <c r="K429" s="29" t="str">
        <f t="shared" si="54"/>
        <v>_</v>
      </c>
      <c r="L429" s="22" t="str">
        <f t="shared" si="60"/>
        <v>_</v>
      </c>
      <c r="M429" s="22" t="str">
        <f t="shared" si="61"/>
        <v>_</v>
      </c>
      <c r="N429" s="32" t="str">
        <f>IF(A429&gt;$C$3,"_",$C$2-SUM($M$11:M429))</f>
        <v>_</v>
      </c>
    </row>
    <row r="430" spans="1:14" ht="12.75">
      <c r="A430" s="18">
        <f t="shared" si="62"/>
        <v>420</v>
      </c>
      <c r="B430" s="20" t="str">
        <f t="shared" si="55"/>
        <v>_</v>
      </c>
      <c r="C430" s="21" t="str">
        <f>IF(A430&gt;$C$3,"_",_xlfn.IFERROR(VLOOKUP(B430,BAZA_LIBOR_WIBOR_KURS!$C$2:$F$145,2,FALSE),C429))</f>
        <v>_</v>
      </c>
      <c r="D430" s="21" t="str">
        <f t="shared" si="56"/>
        <v>_</v>
      </c>
      <c r="E430" s="28" t="str">
        <f t="shared" si="57"/>
        <v>_</v>
      </c>
      <c r="F430" s="28" t="str">
        <f t="shared" si="58"/>
        <v>_</v>
      </c>
      <c r="G430" s="31" t="str">
        <f>IF(A430&gt;$C$3,"_",$C$8-SUM($F$11:F430))</f>
        <v>_</v>
      </c>
      <c r="H430" s="22" t="str">
        <f>IF(A430&gt;$C$3,"_",_xlfn.IFERROR(VLOOKUP(B430,BAZA_LIBOR_WIBOR_KURS!$C$2:$F$145,4,FALSE),H429))</f>
        <v>_</v>
      </c>
      <c r="I430" s="21" t="str">
        <f>IF(A430&gt;$C$3,"_",_xlfn.IFERROR(VLOOKUP(B430,BAZA_LIBOR_WIBOR_KURS!$C$2:$F$145,3,FALSE),I429))</f>
        <v>_</v>
      </c>
      <c r="J430" s="21" t="str">
        <f t="shared" si="59"/>
        <v>_</v>
      </c>
      <c r="K430" s="29" t="str">
        <f t="shared" si="54"/>
        <v>_</v>
      </c>
      <c r="L430" s="22" t="str">
        <f t="shared" si="60"/>
        <v>_</v>
      </c>
      <c r="M430" s="22" t="str">
        <f t="shared" si="61"/>
        <v>_</v>
      </c>
      <c r="N430" s="32" t="str">
        <f>IF(A430&gt;$C$3,"_",$C$2-SUM($M$11:M430))</f>
        <v>_</v>
      </c>
    </row>
    <row r="431" spans="1:14" ht="12.75">
      <c r="A431" s="18">
        <f t="shared" si="62"/>
        <v>421</v>
      </c>
      <c r="B431" s="20" t="str">
        <f t="shared" si="55"/>
        <v>_</v>
      </c>
      <c r="C431" s="21" t="str">
        <f>IF(A431&gt;$C$3,"_",_xlfn.IFERROR(VLOOKUP(B431,BAZA_LIBOR_WIBOR_KURS!$C$2:$F$145,2,FALSE),C430))</f>
        <v>_</v>
      </c>
      <c r="D431" s="21" t="str">
        <f t="shared" si="56"/>
        <v>_</v>
      </c>
      <c r="E431" s="28" t="str">
        <f t="shared" si="57"/>
        <v>_</v>
      </c>
      <c r="F431" s="28" t="str">
        <f t="shared" si="58"/>
        <v>_</v>
      </c>
      <c r="G431" s="31" t="str">
        <f>IF(A431&gt;$C$3,"_",$C$8-SUM($F$11:F431))</f>
        <v>_</v>
      </c>
      <c r="H431" s="22" t="str">
        <f>IF(A431&gt;$C$3,"_",_xlfn.IFERROR(VLOOKUP(B431,BAZA_LIBOR_WIBOR_KURS!$C$2:$F$145,4,FALSE),H430))</f>
        <v>_</v>
      </c>
      <c r="I431" s="21" t="str">
        <f>IF(A431&gt;$C$3,"_",_xlfn.IFERROR(VLOOKUP(B431,BAZA_LIBOR_WIBOR_KURS!$C$2:$F$145,3,FALSE),I430))</f>
        <v>_</v>
      </c>
      <c r="J431" s="21" t="str">
        <f t="shared" si="59"/>
        <v>_</v>
      </c>
      <c r="K431" s="29" t="str">
        <f t="shared" si="54"/>
        <v>_</v>
      </c>
      <c r="L431" s="22" t="str">
        <f t="shared" si="60"/>
        <v>_</v>
      </c>
      <c r="M431" s="22" t="str">
        <f t="shared" si="61"/>
        <v>_</v>
      </c>
      <c r="N431" s="32" t="str">
        <f>IF(A431&gt;$C$3,"_",$C$2-SUM($M$11:M431))</f>
        <v>_</v>
      </c>
    </row>
    <row r="432" spans="1:14" ht="12.75">
      <c r="A432" s="18">
        <f t="shared" si="62"/>
        <v>422</v>
      </c>
      <c r="B432" s="20" t="str">
        <f t="shared" si="55"/>
        <v>_</v>
      </c>
      <c r="C432" s="21" t="str">
        <f>IF(A432&gt;$C$3,"_",_xlfn.IFERROR(VLOOKUP(B432,BAZA_LIBOR_WIBOR_KURS!$C$2:$F$145,2,FALSE),C431))</f>
        <v>_</v>
      </c>
      <c r="D432" s="21" t="str">
        <f t="shared" si="56"/>
        <v>_</v>
      </c>
      <c r="E432" s="28" t="str">
        <f t="shared" si="57"/>
        <v>_</v>
      </c>
      <c r="F432" s="28" t="str">
        <f t="shared" si="58"/>
        <v>_</v>
      </c>
      <c r="G432" s="31" t="str">
        <f>IF(A432&gt;$C$3,"_",$C$8-SUM($F$11:F432))</f>
        <v>_</v>
      </c>
      <c r="H432" s="22" t="str">
        <f>IF(A432&gt;$C$3,"_",_xlfn.IFERROR(VLOOKUP(B432,BAZA_LIBOR_WIBOR_KURS!$C$2:$F$145,4,FALSE),H431))</f>
        <v>_</v>
      </c>
      <c r="I432" s="21" t="str">
        <f>IF(A432&gt;$C$3,"_",_xlfn.IFERROR(VLOOKUP(B432,BAZA_LIBOR_WIBOR_KURS!$C$2:$F$145,3,FALSE),I431))</f>
        <v>_</v>
      </c>
      <c r="J432" s="21" t="str">
        <f t="shared" si="59"/>
        <v>_</v>
      </c>
      <c r="K432" s="29" t="str">
        <f t="shared" si="54"/>
        <v>_</v>
      </c>
      <c r="L432" s="22" t="str">
        <f t="shared" si="60"/>
        <v>_</v>
      </c>
      <c r="M432" s="22" t="str">
        <f t="shared" si="61"/>
        <v>_</v>
      </c>
      <c r="N432" s="32" t="str">
        <f>IF(A432&gt;$C$3,"_",$C$2-SUM($M$11:M432))</f>
        <v>_</v>
      </c>
    </row>
    <row r="433" spans="1:14" ht="12.75">
      <c r="A433" s="18">
        <f t="shared" si="62"/>
        <v>423</v>
      </c>
      <c r="B433" s="20" t="str">
        <f t="shared" si="55"/>
        <v>_</v>
      </c>
      <c r="C433" s="21" t="str">
        <f>IF(A433&gt;$C$3,"_",_xlfn.IFERROR(VLOOKUP(B433,BAZA_LIBOR_WIBOR_KURS!$C$2:$F$145,2,FALSE),C432))</f>
        <v>_</v>
      </c>
      <c r="D433" s="21" t="str">
        <f t="shared" si="56"/>
        <v>_</v>
      </c>
      <c r="E433" s="28" t="str">
        <f t="shared" si="57"/>
        <v>_</v>
      </c>
      <c r="F433" s="28" t="str">
        <f t="shared" si="58"/>
        <v>_</v>
      </c>
      <c r="G433" s="31" t="str">
        <f>IF(A433&gt;$C$3,"_",$C$8-SUM($F$11:F433))</f>
        <v>_</v>
      </c>
      <c r="H433" s="22" t="str">
        <f>IF(A433&gt;$C$3,"_",_xlfn.IFERROR(VLOOKUP(B433,BAZA_LIBOR_WIBOR_KURS!$C$2:$F$145,4,FALSE),H432))</f>
        <v>_</v>
      </c>
      <c r="I433" s="21" t="str">
        <f>IF(A433&gt;$C$3,"_",_xlfn.IFERROR(VLOOKUP(B433,BAZA_LIBOR_WIBOR_KURS!$C$2:$F$145,3,FALSE),I432))</f>
        <v>_</v>
      </c>
      <c r="J433" s="21" t="str">
        <f t="shared" si="59"/>
        <v>_</v>
      </c>
      <c r="K433" s="29" t="str">
        <f t="shared" si="54"/>
        <v>_</v>
      </c>
      <c r="L433" s="22" t="str">
        <f t="shared" si="60"/>
        <v>_</v>
      </c>
      <c r="M433" s="22" t="str">
        <f t="shared" si="61"/>
        <v>_</v>
      </c>
      <c r="N433" s="32" t="str">
        <f>IF(A433&gt;$C$3,"_",$C$2-SUM($M$11:M433))</f>
        <v>_</v>
      </c>
    </row>
    <row r="434" spans="1:14" ht="12.75">
      <c r="A434" s="18">
        <f t="shared" si="62"/>
        <v>424</v>
      </c>
      <c r="B434" s="20" t="str">
        <f t="shared" si="55"/>
        <v>_</v>
      </c>
      <c r="C434" s="21" t="str">
        <f>IF(A434&gt;$C$3,"_",_xlfn.IFERROR(VLOOKUP(B434,BAZA_LIBOR_WIBOR_KURS!$C$2:$F$145,2,FALSE),C433))</f>
        <v>_</v>
      </c>
      <c r="D434" s="21" t="str">
        <f t="shared" si="56"/>
        <v>_</v>
      </c>
      <c r="E434" s="28" t="str">
        <f t="shared" si="57"/>
        <v>_</v>
      </c>
      <c r="F434" s="28" t="str">
        <f t="shared" si="58"/>
        <v>_</v>
      </c>
      <c r="G434" s="31" t="str">
        <f>IF(A434&gt;$C$3,"_",$C$8-SUM($F$11:F434))</f>
        <v>_</v>
      </c>
      <c r="H434" s="22" t="str">
        <f>IF(A434&gt;$C$3,"_",_xlfn.IFERROR(VLOOKUP(B434,BAZA_LIBOR_WIBOR_KURS!$C$2:$F$145,4,FALSE),H433))</f>
        <v>_</v>
      </c>
      <c r="I434" s="21" t="str">
        <f>IF(A434&gt;$C$3,"_",_xlfn.IFERROR(VLOOKUP(B434,BAZA_LIBOR_WIBOR_KURS!$C$2:$F$145,3,FALSE),I433))</f>
        <v>_</v>
      </c>
      <c r="J434" s="21" t="str">
        <f t="shared" si="59"/>
        <v>_</v>
      </c>
      <c r="K434" s="29" t="str">
        <f t="shared" si="54"/>
        <v>_</v>
      </c>
      <c r="L434" s="22" t="str">
        <f t="shared" si="60"/>
        <v>_</v>
      </c>
      <c r="M434" s="22" t="str">
        <f t="shared" si="61"/>
        <v>_</v>
      </c>
      <c r="N434" s="32" t="str">
        <f>IF(A434&gt;$C$3,"_",$C$2-SUM($M$11:M434))</f>
        <v>_</v>
      </c>
    </row>
    <row r="435" spans="1:14" ht="12.75">
      <c r="A435" s="18">
        <f t="shared" si="62"/>
        <v>425</v>
      </c>
      <c r="B435" s="20" t="str">
        <f t="shared" si="55"/>
        <v>_</v>
      </c>
      <c r="C435" s="21" t="str">
        <f>IF(A435&gt;$C$3,"_",_xlfn.IFERROR(VLOOKUP(B435,BAZA_LIBOR_WIBOR_KURS!$C$2:$F$145,2,FALSE),C434))</f>
        <v>_</v>
      </c>
      <c r="D435" s="21" t="str">
        <f t="shared" si="56"/>
        <v>_</v>
      </c>
      <c r="E435" s="28" t="str">
        <f t="shared" si="57"/>
        <v>_</v>
      </c>
      <c r="F435" s="28" t="str">
        <f t="shared" si="58"/>
        <v>_</v>
      </c>
      <c r="G435" s="31" t="str">
        <f>IF(A435&gt;$C$3,"_",$C$8-SUM($F$11:F435))</f>
        <v>_</v>
      </c>
      <c r="H435" s="22" t="str">
        <f>IF(A435&gt;$C$3,"_",_xlfn.IFERROR(VLOOKUP(B435,BAZA_LIBOR_WIBOR_KURS!$C$2:$F$145,4,FALSE),H434))</f>
        <v>_</v>
      </c>
      <c r="I435" s="21" t="str">
        <f>IF(A435&gt;$C$3,"_",_xlfn.IFERROR(VLOOKUP(B435,BAZA_LIBOR_WIBOR_KURS!$C$2:$F$145,3,FALSE),I434))</f>
        <v>_</v>
      </c>
      <c r="J435" s="21" t="str">
        <f t="shared" si="59"/>
        <v>_</v>
      </c>
      <c r="K435" s="29" t="str">
        <f t="shared" si="54"/>
        <v>_</v>
      </c>
      <c r="L435" s="22" t="str">
        <f t="shared" si="60"/>
        <v>_</v>
      </c>
      <c r="M435" s="22" t="str">
        <f t="shared" si="61"/>
        <v>_</v>
      </c>
      <c r="N435" s="32" t="str">
        <f>IF(A435&gt;$C$3,"_",$C$2-SUM($M$11:M435))</f>
        <v>_</v>
      </c>
    </row>
    <row r="436" spans="1:14" ht="12.75">
      <c r="A436" s="18">
        <f t="shared" si="62"/>
        <v>426</v>
      </c>
      <c r="B436" s="20" t="str">
        <f t="shared" si="55"/>
        <v>_</v>
      </c>
      <c r="C436" s="21" t="str">
        <f>IF(A436&gt;$C$3,"_",_xlfn.IFERROR(VLOOKUP(B436,BAZA_LIBOR_WIBOR_KURS!$C$2:$F$145,2,FALSE),C435))</f>
        <v>_</v>
      </c>
      <c r="D436" s="21" t="str">
        <f t="shared" si="56"/>
        <v>_</v>
      </c>
      <c r="E436" s="28" t="str">
        <f t="shared" si="57"/>
        <v>_</v>
      </c>
      <c r="F436" s="28" t="str">
        <f t="shared" si="58"/>
        <v>_</v>
      </c>
      <c r="G436" s="31" t="str">
        <f>IF(A436&gt;$C$3,"_",$C$8-SUM($F$11:F436))</f>
        <v>_</v>
      </c>
      <c r="H436" s="22" t="str">
        <f>IF(A436&gt;$C$3,"_",_xlfn.IFERROR(VLOOKUP(B436,BAZA_LIBOR_WIBOR_KURS!$C$2:$F$145,4,FALSE),H435))</f>
        <v>_</v>
      </c>
      <c r="I436" s="21" t="str">
        <f>IF(A436&gt;$C$3,"_",_xlfn.IFERROR(VLOOKUP(B436,BAZA_LIBOR_WIBOR_KURS!$C$2:$F$145,3,FALSE),I435))</f>
        <v>_</v>
      </c>
      <c r="J436" s="21" t="str">
        <f t="shared" si="59"/>
        <v>_</v>
      </c>
      <c r="K436" s="29" t="str">
        <f t="shared" si="54"/>
        <v>_</v>
      </c>
      <c r="L436" s="22" t="str">
        <f t="shared" si="60"/>
        <v>_</v>
      </c>
      <c r="M436" s="22" t="str">
        <f t="shared" si="61"/>
        <v>_</v>
      </c>
      <c r="N436" s="32" t="str">
        <f>IF(A436&gt;$C$3,"_",$C$2-SUM($M$11:M436))</f>
        <v>_</v>
      </c>
    </row>
    <row r="437" spans="1:14" ht="12.75">
      <c r="A437" s="18">
        <f t="shared" si="62"/>
        <v>427</v>
      </c>
      <c r="B437" s="20" t="str">
        <f t="shared" si="55"/>
        <v>_</v>
      </c>
      <c r="C437" s="21" t="str">
        <f>IF(A437&gt;$C$3,"_",_xlfn.IFERROR(VLOOKUP(B437,BAZA_LIBOR_WIBOR_KURS!$C$2:$F$145,2,FALSE),C436))</f>
        <v>_</v>
      </c>
      <c r="D437" s="21" t="str">
        <f t="shared" si="56"/>
        <v>_</v>
      </c>
      <c r="E437" s="28" t="str">
        <f t="shared" si="57"/>
        <v>_</v>
      </c>
      <c r="F437" s="28" t="str">
        <f t="shared" si="58"/>
        <v>_</v>
      </c>
      <c r="G437" s="31" t="str">
        <f>IF(A437&gt;$C$3,"_",$C$8-SUM($F$11:F437))</f>
        <v>_</v>
      </c>
      <c r="H437" s="22" t="str">
        <f>IF(A437&gt;$C$3,"_",_xlfn.IFERROR(VLOOKUP(B437,BAZA_LIBOR_WIBOR_KURS!$C$2:$F$145,4,FALSE),H436))</f>
        <v>_</v>
      </c>
      <c r="I437" s="21" t="str">
        <f>IF(A437&gt;$C$3,"_",_xlfn.IFERROR(VLOOKUP(B437,BAZA_LIBOR_WIBOR_KURS!$C$2:$F$145,3,FALSE),I436))</f>
        <v>_</v>
      </c>
      <c r="J437" s="21" t="str">
        <f t="shared" si="59"/>
        <v>_</v>
      </c>
      <c r="K437" s="29" t="str">
        <f t="shared" si="54"/>
        <v>_</v>
      </c>
      <c r="L437" s="22" t="str">
        <f t="shared" si="60"/>
        <v>_</v>
      </c>
      <c r="M437" s="22" t="str">
        <f t="shared" si="61"/>
        <v>_</v>
      </c>
      <c r="N437" s="32" t="str">
        <f>IF(A437&gt;$C$3,"_",$C$2-SUM($M$11:M437))</f>
        <v>_</v>
      </c>
    </row>
    <row r="438" spans="1:14" ht="12.75">
      <c r="A438" s="18">
        <f t="shared" si="62"/>
        <v>428</v>
      </c>
      <c r="B438" s="20" t="str">
        <f t="shared" si="55"/>
        <v>_</v>
      </c>
      <c r="C438" s="21" t="str">
        <f>IF(A438&gt;$C$3,"_",_xlfn.IFERROR(VLOOKUP(B438,BAZA_LIBOR_WIBOR_KURS!$C$2:$F$145,2,FALSE),C437))</f>
        <v>_</v>
      </c>
      <c r="D438" s="21" t="str">
        <f t="shared" si="56"/>
        <v>_</v>
      </c>
      <c r="E438" s="28" t="str">
        <f t="shared" si="57"/>
        <v>_</v>
      </c>
      <c r="F438" s="28" t="str">
        <f t="shared" si="58"/>
        <v>_</v>
      </c>
      <c r="G438" s="31" t="str">
        <f>IF(A438&gt;$C$3,"_",$C$8-SUM($F$11:F438))</f>
        <v>_</v>
      </c>
      <c r="H438" s="22" t="str">
        <f>IF(A438&gt;$C$3,"_",_xlfn.IFERROR(VLOOKUP(B438,BAZA_LIBOR_WIBOR_KURS!$C$2:$F$145,4,FALSE),H437))</f>
        <v>_</v>
      </c>
      <c r="I438" s="21" t="str">
        <f>IF(A438&gt;$C$3,"_",_xlfn.IFERROR(VLOOKUP(B438,BAZA_LIBOR_WIBOR_KURS!$C$2:$F$145,3,FALSE),I437))</f>
        <v>_</v>
      </c>
      <c r="J438" s="21" t="str">
        <f t="shared" si="59"/>
        <v>_</v>
      </c>
      <c r="K438" s="29" t="str">
        <f t="shared" si="54"/>
        <v>_</v>
      </c>
      <c r="L438" s="22" t="str">
        <f t="shared" si="60"/>
        <v>_</v>
      </c>
      <c r="M438" s="22" t="str">
        <f t="shared" si="61"/>
        <v>_</v>
      </c>
      <c r="N438" s="32" t="str">
        <f>IF(A438&gt;$C$3,"_",$C$2-SUM($M$11:M438))</f>
        <v>_</v>
      </c>
    </row>
    <row r="439" spans="1:14" ht="12.75">
      <c r="A439" s="18">
        <f t="shared" si="62"/>
        <v>429</v>
      </c>
      <c r="B439" s="20" t="str">
        <f t="shared" si="55"/>
        <v>_</v>
      </c>
      <c r="C439" s="21" t="str">
        <f>IF(A439&gt;$C$3,"_",_xlfn.IFERROR(VLOOKUP(B439,BAZA_LIBOR_WIBOR_KURS!$C$2:$F$145,2,FALSE),C438))</f>
        <v>_</v>
      </c>
      <c r="D439" s="21" t="str">
        <f t="shared" si="56"/>
        <v>_</v>
      </c>
      <c r="E439" s="28" t="str">
        <f t="shared" si="57"/>
        <v>_</v>
      </c>
      <c r="F439" s="28" t="str">
        <f t="shared" si="58"/>
        <v>_</v>
      </c>
      <c r="G439" s="31" t="str">
        <f>IF(A439&gt;$C$3,"_",$C$8-SUM($F$11:F439))</f>
        <v>_</v>
      </c>
      <c r="H439" s="22" t="str">
        <f>IF(A439&gt;$C$3,"_",_xlfn.IFERROR(VLOOKUP(B439,BAZA_LIBOR_WIBOR_KURS!$C$2:$F$145,4,FALSE),H438))</f>
        <v>_</v>
      </c>
      <c r="I439" s="21" t="str">
        <f>IF(A439&gt;$C$3,"_",_xlfn.IFERROR(VLOOKUP(B439,BAZA_LIBOR_WIBOR_KURS!$C$2:$F$145,3,FALSE),I438))</f>
        <v>_</v>
      </c>
      <c r="J439" s="21" t="str">
        <f t="shared" si="59"/>
        <v>_</v>
      </c>
      <c r="K439" s="29" t="str">
        <f t="shared" si="54"/>
        <v>_</v>
      </c>
      <c r="L439" s="22" t="str">
        <f t="shared" si="60"/>
        <v>_</v>
      </c>
      <c r="M439" s="22" t="str">
        <f t="shared" si="61"/>
        <v>_</v>
      </c>
      <c r="N439" s="32" t="str">
        <f>IF(A439&gt;$C$3,"_",$C$2-SUM($M$11:M439))</f>
        <v>_</v>
      </c>
    </row>
    <row r="440" spans="1:14" ht="12.75">
      <c r="A440" s="18">
        <f t="shared" si="62"/>
        <v>430</v>
      </c>
      <c r="B440" s="20" t="str">
        <f t="shared" si="55"/>
        <v>_</v>
      </c>
      <c r="C440" s="21" t="str">
        <f>IF(A440&gt;$C$3,"_",_xlfn.IFERROR(VLOOKUP(B440,BAZA_LIBOR_WIBOR_KURS!$C$2:$F$145,2,FALSE),C439))</f>
        <v>_</v>
      </c>
      <c r="D440" s="21" t="str">
        <f t="shared" si="56"/>
        <v>_</v>
      </c>
      <c r="E440" s="28" t="str">
        <f t="shared" si="57"/>
        <v>_</v>
      </c>
      <c r="F440" s="28" t="str">
        <f t="shared" si="58"/>
        <v>_</v>
      </c>
      <c r="G440" s="31" t="str">
        <f>IF(A440&gt;$C$3,"_",$C$8-SUM($F$11:F440))</f>
        <v>_</v>
      </c>
      <c r="H440" s="22" t="str">
        <f>IF(A440&gt;$C$3,"_",_xlfn.IFERROR(VLOOKUP(B440,BAZA_LIBOR_WIBOR_KURS!$C$2:$F$145,4,FALSE),H439))</f>
        <v>_</v>
      </c>
      <c r="I440" s="21" t="str">
        <f>IF(A440&gt;$C$3,"_",_xlfn.IFERROR(VLOOKUP(B440,BAZA_LIBOR_WIBOR_KURS!$C$2:$F$145,3,FALSE),I439))</f>
        <v>_</v>
      </c>
      <c r="J440" s="21" t="str">
        <f t="shared" si="59"/>
        <v>_</v>
      </c>
      <c r="K440" s="29" t="str">
        <f t="shared" si="54"/>
        <v>_</v>
      </c>
      <c r="L440" s="22" t="str">
        <f t="shared" si="60"/>
        <v>_</v>
      </c>
      <c r="M440" s="22" t="str">
        <f t="shared" si="61"/>
        <v>_</v>
      </c>
      <c r="N440" s="32" t="str">
        <f>IF(A440&gt;$C$3,"_",$C$2-SUM($M$11:M440))</f>
        <v>_</v>
      </c>
    </row>
    <row r="441" spans="1:14" ht="12.75">
      <c r="A441" s="18">
        <f t="shared" si="62"/>
        <v>431</v>
      </c>
      <c r="B441" s="20" t="str">
        <f t="shared" si="55"/>
        <v>_</v>
      </c>
      <c r="C441" s="21" t="str">
        <f>IF(A441&gt;$C$3,"_",_xlfn.IFERROR(VLOOKUP(B441,BAZA_LIBOR_WIBOR_KURS!$C$2:$F$145,2,FALSE),C440))</f>
        <v>_</v>
      </c>
      <c r="D441" s="21" t="str">
        <f t="shared" si="56"/>
        <v>_</v>
      </c>
      <c r="E441" s="28" t="str">
        <f t="shared" si="57"/>
        <v>_</v>
      </c>
      <c r="F441" s="28" t="str">
        <f t="shared" si="58"/>
        <v>_</v>
      </c>
      <c r="G441" s="31" t="str">
        <f>IF(A441&gt;$C$3,"_",$C$8-SUM($F$11:F441))</f>
        <v>_</v>
      </c>
      <c r="H441" s="22" t="str">
        <f>IF(A441&gt;$C$3,"_",_xlfn.IFERROR(VLOOKUP(B441,BAZA_LIBOR_WIBOR_KURS!$C$2:$F$145,4,FALSE),H440))</f>
        <v>_</v>
      </c>
      <c r="I441" s="21" t="str">
        <f>IF(A441&gt;$C$3,"_",_xlfn.IFERROR(VLOOKUP(B441,BAZA_LIBOR_WIBOR_KURS!$C$2:$F$145,3,FALSE),I440))</f>
        <v>_</v>
      </c>
      <c r="J441" s="21" t="str">
        <f t="shared" si="59"/>
        <v>_</v>
      </c>
      <c r="K441" s="29" t="str">
        <f t="shared" si="54"/>
        <v>_</v>
      </c>
      <c r="L441" s="22" t="str">
        <f t="shared" si="60"/>
        <v>_</v>
      </c>
      <c r="M441" s="22" t="str">
        <f t="shared" si="61"/>
        <v>_</v>
      </c>
      <c r="N441" s="32" t="str">
        <f>IF(A441&gt;$C$3,"_",$C$2-SUM($M$11:M441))</f>
        <v>_</v>
      </c>
    </row>
    <row r="442" spans="1:14" ht="12.75">
      <c r="A442" s="18">
        <f t="shared" si="62"/>
        <v>432</v>
      </c>
      <c r="B442" s="20" t="str">
        <f t="shared" si="55"/>
        <v>_</v>
      </c>
      <c r="C442" s="21" t="str">
        <f>IF(A442&gt;$C$3,"_",_xlfn.IFERROR(VLOOKUP(B442,BAZA_LIBOR_WIBOR_KURS!$C$2:$F$145,2,FALSE),C441))</f>
        <v>_</v>
      </c>
      <c r="D442" s="21" t="str">
        <f t="shared" si="56"/>
        <v>_</v>
      </c>
      <c r="E442" s="28" t="str">
        <f t="shared" si="57"/>
        <v>_</v>
      </c>
      <c r="F442" s="28" t="str">
        <f t="shared" si="58"/>
        <v>_</v>
      </c>
      <c r="G442" s="31" t="str">
        <f>IF(A442&gt;$C$3,"_",$C$8-SUM($F$11:F442))</f>
        <v>_</v>
      </c>
      <c r="H442" s="22" t="str">
        <f>IF(A442&gt;$C$3,"_",_xlfn.IFERROR(VLOOKUP(B442,BAZA_LIBOR_WIBOR_KURS!$C$2:$F$145,4,FALSE),H441))</f>
        <v>_</v>
      </c>
      <c r="I442" s="21" t="str">
        <f>IF(A442&gt;$C$3,"_",_xlfn.IFERROR(VLOOKUP(B442,BAZA_LIBOR_WIBOR_KURS!$C$2:$F$145,3,FALSE),I441))</f>
        <v>_</v>
      </c>
      <c r="J442" s="21" t="str">
        <f t="shared" si="59"/>
        <v>_</v>
      </c>
      <c r="K442" s="29" t="str">
        <f t="shared" si="54"/>
        <v>_</v>
      </c>
      <c r="L442" s="22" t="str">
        <f t="shared" si="60"/>
        <v>_</v>
      </c>
      <c r="M442" s="22" t="str">
        <f t="shared" si="61"/>
        <v>_</v>
      </c>
      <c r="N442" s="32" t="str">
        <f>IF(A442&gt;$C$3,"_",$C$2-SUM($M$11:M442))</f>
        <v>_</v>
      </c>
    </row>
    <row r="443" spans="1:14" ht="12.75">
      <c r="A443" s="18">
        <f t="shared" si="62"/>
        <v>433</v>
      </c>
      <c r="B443" s="20" t="str">
        <f t="shared" si="55"/>
        <v>_</v>
      </c>
      <c r="C443" s="21" t="str">
        <f>IF(A443&gt;$C$3,"_",_xlfn.IFERROR(VLOOKUP(B443,BAZA_LIBOR_WIBOR_KURS!$C$2:$F$145,2,FALSE),C442))</f>
        <v>_</v>
      </c>
      <c r="D443" s="21" t="str">
        <f t="shared" si="56"/>
        <v>_</v>
      </c>
      <c r="E443" s="28" t="str">
        <f t="shared" si="57"/>
        <v>_</v>
      </c>
      <c r="F443" s="28" t="str">
        <f t="shared" si="58"/>
        <v>_</v>
      </c>
      <c r="G443" s="31" t="str">
        <f>IF(A443&gt;$C$3,"_",$C$8-SUM($F$11:F443))</f>
        <v>_</v>
      </c>
      <c r="H443" s="22" t="str">
        <f>IF(A443&gt;$C$3,"_",_xlfn.IFERROR(VLOOKUP(B443,BAZA_LIBOR_WIBOR_KURS!$C$2:$F$145,4,FALSE),H442))</f>
        <v>_</v>
      </c>
      <c r="I443" s="21" t="str">
        <f>IF(A443&gt;$C$3,"_",_xlfn.IFERROR(VLOOKUP(B443,BAZA_LIBOR_WIBOR_KURS!$C$2:$F$145,3,FALSE),I442))</f>
        <v>_</v>
      </c>
      <c r="J443" s="21" t="str">
        <f t="shared" si="59"/>
        <v>_</v>
      </c>
      <c r="K443" s="29" t="str">
        <f t="shared" si="54"/>
        <v>_</v>
      </c>
      <c r="L443" s="22" t="str">
        <f t="shared" si="60"/>
        <v>_</v>
      </c>
      <c r="M443" s="22" t="str">
        <f t="shared" si="61"/>
        <v>_</v>
      </c>
      <c r="N443" s="32" t="str">
        <f>IF(A443&gt;$C$3,"_",$C$2-SUM($M$11:M443))</f>
        <v>_</v>
      </c>
    </row>
    <row r="444" spans="1:14" ht="12.75">
      <c r="A444" s="18">
        <f t="shared" si="62"/>
        <v>434</v>
      </c>
      <c r="B444" s="20" t="str">
        <f t="shared" si="55"/>
        <v>_</v>
      </c>
      <c r="C444" s="21" t="str">
        <f>IF(A444&gt;$C$3,"_",_xlfn.IFERROR(VLOOKUP(B444,BAZA_LIBOR_WIBOR_KURS!$C$2:$F$145,2,FALSE),C443))</f>
        <v>_</v>
      </c>
      <c r="D444" s="21" t="str">
        <f t="shared" si="56"/>
        <v>_</v>
      </c>
      <c r="E444" s="28" t="str">
        <f t="shared" si="57"/>
        <v>_</v>
      </c>
      <c r="F444" s="28" t="str">
        <f t="shared" si="58"/>
        <v>_</v>
      </c>
      <c r="G444" s="31" t="str">
        <f>IF(A444&gt;$C$3,"_",$C$8-SUM($F$11:F444))</f>
        <v>_</v>
      </c>
      <c r="H444" s="22" t="str">
        <f>IF(A444&gt;$C$3,"_",_xlfn.IFERROR(VLOOKUP(B444,BAZA_LIBOR_WIBOR_KURS!$C$2:$F$145,4,FALSE),H443))</f>
        <v>_</v>
      </c>
      <c r="I444" s="21" t="str">
        <f>IF(A444&gt;$C$3,"_",_xlfn.IFERROR(VLOOKUP(B444,BAZA_LIBOR_WIBOR_KURS!$C$2:$F$145,3,FALSE),I443))</f>
        <v>_</v>
      </c>
      <c r="J444" s="21" t="str">
        <f t="shared" si="59"/>
        <v>_</v>
      </c>
      <c r="K444" s="29" t="str">
        <f t="shared" si="54"/>
        <v>_</v>
      </c>
      <c r="L444" s="22" t="str">
        <f t="shared" si="60"/>
        <v>_</v>
      </c>
      <c r="M444" s="22" t="str">
        <f t="shared" si="61"/>
        <v>_</v>
      </c>
      <c r="N444" s="32" t="str">
        <f>IF(A444&gt;$C$3,"_",$C$2-SUM($M$11:M444))</f>
        <v>_</v>
      </c>
    </row>
    <row r="445" spans="1:14" ht="12.75">
      <c r="A445" s="18">
        <f t="shared" si="62"/>
        <v>435</v>
      </c>
      <c r="B445" s="20" t="str">
        <f t="shared" si="55"/>
        <v>_</v>
      </c>
      <c r="C445" s="21" t="str">
        <f>IF(A445&gt;$C$3,"_",_xlfn.IFERROR(VLOOKUP(B445,BAZA_LIBOR_WIBOR_KURS!$C$2:$F$145,2,FALSE),C444))</f>
        <v>_</v>
      </c>
      <c r="D445" s="21" t="str">
        <f t="shared" si="56"/>
        <v>_</v>
      </c>
      <c r="E445" s="28" t="str">
        <f t="shared" si="57"/>
        <v>_</v>
      </c>
      <c r="F445" s="28" t="str">
        <f t="shared" si="58"/>
        <v>_</v>
      </c>
      <c r="G445" s="31" t="str">
        <f>IF(A445&gt;$C$3,"_",$C$8-SUM($F$11:F445))</f>
        <v>_</v>
      </c>
      <c r="H445" s="22" t="str">
        <f>IF(A445&gt;$C$3,"_",_xlfn.IFERROR(VLOOKUP(B445,BAZA_LIBOR_WIBOR_KURS!$C$2:$F$145,4,FALSE),H444))</f>
        <v>_</v>
      </c>
      <c r="I445" s="21" t="str">
        <f>IF(A445&gt;$C$3,"_",_xlfn.IFERROR(VLOOKUP(B445,BAZA_LIBOR_WIBOR_KURS!$C$2:$F$145,3,FALSE),I444))</f>
        <v>_</v>
      </c>
      <c r="J445" s="21" t="str">
        <f t="shared" si="59"/>
        <v>_</v>
      </c>
      <c r="K445" s="29" t="str">
        <f t="shared" si="54"/>
        <v>_</v>
      </c>
      <c r="L445" s="22" t="str">
        <f t="shared" si="60"/>
        <v>_</v>
      </c>
      <c r="M445" s="22" t="str">
        <f t="shared" si="61"/>
        <v>_</v>
      </c>
      <c r="N445" s="32" t="str">
        <f>IF(A445&gt;$C$3,"_",$C$2-SUM($M$11:M445))</f>
        <v>_</v>
      </c>
    </row>
    <row r="446" spans="1:14" ht="12.75">
      <c r="A446" s="18">
        <f t="shared" si="62"/>
        <v>436</v>
      </c>
      <c r="B446" s="20" t="str">
        <f t="shared" si="55"/>
        <v>_</v>
      </c>
      <c r="C446" s="21" t="str">
        <f>IF(A446&gt;$C$3,"_",_xlfn.IFERROR(VLOOKUP(B446,BAZA_LIBOR_WIBOR_KURS!$C$2:$F$145,2,FALSE),C445))</f>
        <v>_</v>
      </c>
      <c r="D446" s="21" t="str">
        <f t="shared" si="56"/>
        <v>_</v>
      </c>
      <c r="E446" s="28" t="str">
        <f t="shared" si="57"/>
        <v>_</v>
      </c>
      <c r="F446" s="28" t="str">
        <f t="shared" si="58"/>
        <v>_</v>
      </c>
      <c r="G446" s="31" t="str">
        <f>IF(A446&gt;$C$3,"_",$C$8-SUM($F$11:F446))</f>
        <v>_</v>
      </c>
      <c r="H446" s="22" t="str">
        <f>IF(A446&gt;$C$3,"_",_xlfn.IFERROR(VLOOKUP(B446,BAZA_LIBOR_WIBOR_KURS!$C$2:$F$145,4,FALSE),H445))</f>
        <v>_</v>
      </c>
      <c r="I446" s="21" t="str">
        <f>IF(A446&gt;$C$3,"_",_xlfn.IFERROR(VLOOKUP(B446,BAZA_LIBOR_WIBOR_KURS!$C$2:$F$145,3,FALSE),I445))</f>
        <v>_</v>
      </c>
      <c r="J446" s="21" t="str">
        <f t="shared" si="59"/>
        <v>_</v>
      </c>
      <c r="K446" s="29" t="str">
        <f t="shared" si="54"/>
        <v>_</v>
      </c>
      <c r="L446" s="22" t="str">
        <f t="shared" si="60"/>
        <v>_</v>
      </c>
      <c r="M446" s="22" t="str">
        <f t="shared" si="61"/>
        <v>_</v>
      </c>
      <c r="N446" s="32" t="str">
        <f>IF(A446&gt;$C$3,"_",$C$2-SUM($M$11:M446))</f>
        <v>_</v>
      </c>
    </row>
    <row r="447" spans="1:14" ht="12.75">
      <c r="A447" s="18">
        <f t="shared" si="62"/>
        <v>437</v>
      </c>
      <c r="B447" s="20" t="str">
        <f t="shared" si="55"/>
        <v>_</v>
      </c>
      <c r="C447" s="21" t="str">
        <f>IF(A447&gt;$C$3,"_",_xlfn.IFERROR(VLOOKUP(B447,BAZA_LIBOR_WIBOR_KURS!$C$2:$F$145,2,FALSE),C446))</f>
        <v>_</v>
      </c>
      <c r="D447" s="21" t="str">
        <f t="shared" si="56"/>
        <v>_</v>
      </c>
      <c r="E447" s="28" t="str">
        <f t="shared" si="57"/>
        <v>_</v>
      </c>
      <c r="F447" s="28" t="str">
        <f t="shared" si="58"/>
        <v>_</v>
      </c>
      <c r="G447" s="31" t="str">
        <f>IF(A447&gt;$C$3,"_",$C$8-SUM($F$11:F447))</f>
        <v>_</v>
      </c>
      <c r="H447" s="22" t="str">
        <f>IF(A447&gt;$C$3,"_",_xlfn.IFERROR(VLOOKUP(B447,BAZA_LIBOR_WIBOR_KURS!$C$2:$F$145,4,FALSE),H446))</f>
        <v>_</v>
      </c>
      <c r="I447" s="21" t="str">
        <f>IF(A447&gt;$C$3,"_",_xlfn.IFERROR(VLOOKUP(B447,BAZA_LIBOR_WIBOR_KURS!$C$2:$F$145,3,FALSE),I446))</f>
        <v>_</v>
      </c>
      <c r="J447" s="21" t="str">
        <f t="shared" si="59"/>
        <v>_</v>
      </c>
      <c r="K447" s="29" t="str">
        <f t="shared" si="54"/>
        <v>_</v>
      </c>
      <c r="L447" s="22" t="str">
        <f t="shared" si="60"/>
        <v>_</v>
      </c>
      <c r="M447" s="22" t="str">
        <f t="shared" si="61"/>
        <v>_</v>
      </c>
      <c r="N447" s="32" t="str">
        <f>IF(A447&gt;$C$3,"_",$C$2-SUM($M$11:M447))</f>
        <v>_</v>
      </c>
    </row>
    <row r="448" spans="1:14" ht="12.75">
      <c r="A448" s="18">
        <f t="shared" si="62"/>
        <v>438</v>
      </c>
      <c r="B448" s="20" t="str">
        <f t="shared" si="55"/>
        <v>_</v>
      </c>
      <c r="C448" s="21" t="str">
        <f>IF(A448&gt;$C$3,"_",_xlfn.IFERROR(VLOOKUP(B448,BAZA_LIBOR_WIBOR_KURS!$C$2:$F$145,2,FALSE),C447))</f>
        <v>_</v>
      </c>
      <c r="D448" s="21" t="str">
        <f t="shared" si="56"/>
        <v>_</v>
      </c>
      <c r="E448" s="28" t="str">
        <f t="shared" si="57"/>
        <v>_</v>
      </c>
      <c r="F448" s="28" t="str">
        <f t="shared" si="58"/>
        <v>_</v>
      </c>
      <c r="G448" s="31" t="str">
        <f>IF(A448&gt;$C$3,"_",$C$8-SUM($F$11:F448))</f>
        <v>_</v>
      </c>
      <c r="H448" s="22" t="str">
        <f>IF(A448&gt;$C$3,"_",_xlfn.IFERROR(VLOOKUP(B448,BAZA_LIBOR_WIBOR_KURS!$C$2:$F$145,4,FALSE),H447))</f>
        <v>_</v>
      </c>
      <c r="I448" s="21" t="str">
        <f>IF(A448&gt;$C$3,"_",_xlfn.IFERROR(VLOOKUP(B448,BAZA_LIBOR_WIBOR_KURS!$C$2:$F$145,3,FALSE),I447))</f>
        <v>_</v>
      </c>
      <c r="J448" s="21" t="str">
        <f t="shared" si="59"/>
        <v>_</v>
      </c>
      <c r="K448" s="29" t="str">
        <f t="shared" si="54"/>
        <v>_</v>
      </c>
      <c r="L448" s="22" t="str">
        <f t="shared" si="60"/>
        <v>_</v>
      </c>
      <c r="M448" s="22" t="str">
        <f t="shared" si="61"/>
        <v>_</v>
      </c>
      <c r="N448" s="32" t="str">
        <f>IF(A448&gt;$C$3,"_",$C$2-SUM($M$11:M448))</f>
        <v>_</v>
      </c>
    </row>
    <row r="449" spans="1:14" ht="12.75">
      <c r="A449" s="18">
        <f t="shared" si="62"/>
        <v>439</v>
      </c>
      <c r="B449" s="20" t="str">
        <f t="shared" si="55"/>
        <v>_</v>
      </c>
      <c r="C449" s="21" t="str">
        <f>IF(A449&gt;$C$3,"_",_xlfn.IFERROR(VLOOKUP(B449,BAZA_LIBOR_WIBOR_KURS!$C$2:$F$145,2,FALSE),C448))</f>
        <v>_</v>
      </c>
      <c r="D449" s="21" t="str">
        <f t="shared" si="56"/>
        <v>_</v>
      </c>
      <c r="E449" s="28" t="str">
        <f t="shared" si="57"/>
        <v>_</v>
      </c>
      <c r="F449" s="28" t="str">
        <f t="shared" si="58"/>
        <v>_</v>
      </c>
      <c r="G449" s="31" t="str">
        <f>IF(A449&gt;$C$3,"_",$C$8-SUM($F$11:F449))</f>
        <v>_</v>
      </c>
      <c r="H449" s="22" t="str">
        <f>IF(A449&gt;$C$3,"_",_xlfn.IFERROR(VLOOKUP(B449,BAZA_LIBOR_WIBOR_KURS!$C$2:$F$145,4,FALSE),H448))</f>
        <v>_</v>
      </c>
      <c r="I449" s="21" t="str">
        <f>IF(A449&gt;$C$3,"_",_xlfn.IFERROR(VLOOKUP(B449,BAZA_LIBOR_WIBOR_KURS!$C$2:$F$145,3,FALSE),I448))</f>
        <v>_</v>
      </c>
      <c r="J449" s="21" t="str">
        <f t="shared" si="59"/>
        <v>_</v>
      </c>
      <c r="K449" s="29" t="str">
        <f t="shared" si="54"/>
        <v>_</v>
      </c>
      <c r="L449" s="22" t="str">
        <f t="shared" si="60"/>
        <v>_</v>
      </c>
      <c r="M449" s="22" t="str">
        <f t="shared" si="61"/>
        <v>_</v>
      </c>
      <c r="N449" s="32" t="str">
        <f>IF(A449&gt;$C$3,"_",$C$2-SUM($M$11:M449))</f>
        <v>_</v>
      </c>
    </row>
    <row r="450" spans="1:14" ht="12.75">
      <c r="A450" s="18">
        <f t="shared" si="62"/>
        <v>440</v>
      </c>
      <c r="B450" s="20" t="str">
        <f t="shared" si="55"/>
        <v>_</v>
      </c>
      <c r="C450" s="21" t="str">
        <f>IF(A450&gt;$C$3,"_",_xlfn.IFERROR(VLOOKUP(B450,BAZA_LIBOR_WIBOR_KURS!$C$2:$F$145,2,FALSE),C449))</f>
        <v>_</v>
      </c>
      <c r="D450" s="21" t="str">
        <f t="shared" si="56"/>
        <v>_</v>
      </c>
      <c r="E450" s="28" t="str">
        <f t="shared" si="57"/>
        <v>_</v>
      </c>
      <c r="F450" s="28" t="str">
        <f t="shared" si="58"/>
        <v>_</v>
      </c>
      <c r="G450" s="31" t="str">
        <f>IF(A450&gt;$C$3,"_",$C$8-SUM($F$11:F450))</f>
        <v>_</v>
      </c>
      <c r="H450" s="22" t="str">
        <f>IF(A450&gt;$C$3,"_",_xlfn.IFERROR(VLOOKUP(B450,BAZA_LIBOR_WIBOR_KURS!$C$2:$F$145,4,FALSE),H449))</f>
        <v>_</v>
      </c>
      <c r="I450" s="21" t="str">
        <f>IF(A450&gt;$C$3,"_",_xlfn.IFERROR(VLOOKUP(B450,BAZA_LIBOR_WIBOR_KURS!$C$2:$F$145,3,FALSE),I449))</f>
        <v>_</v>
      </c>
      <c r="J450" s="21" t="str">
        <f t="shared" si="59"/>
        <v>_</v>
      </c>
      <c r="K450" s="29" t="str">
        <f t="shared" si="54"/>
        <v>_</v>
      </c>
      <c r="L450" s="22" t="str">
        <f t="shared" si="60"/>
        <v>_</v>
      </c>
      <c r="M450" s="22" t="str">
        <f t="shared" si="61"/>
        <v>_</v>
      </c>
      <c r="N450" s="32" t="str">
        <f>IF(A450&gt;$C$3,"_",$C$2-SUM($M$11:M450))</f>
        <v>_</v>
      </c>
    </row>
    <row r="451" spans="1:14" ht="12.75">
      <c r="A451" s="18">
        <f t="shared" si="62"/>
        <v>441</v>
      </c>
      <c r="B451" s="20" t="str">
        <f t="shared" si="55"/>
        <v>_</v>
      </c>
      <c r="C451" s="21" t="str">
        <f>IF(A451&gt;$C$3,"_",_xlfn.IFERROR(VLOOKUP(B451,BAZA_LIBOR_WIBOR_KURS!$C$2:$F$145,2,FALSE),C450))</f>
        <v>_</v>
      </c>
      <c r="D451" s="21" t="str">
        <f t="shared" si="56"/>
        <v>_</v>
      </c>
      <c r="E451" s="28" t="str">
        <f t="shared" si="57"/>
        <v>_</v>
      </c>
      <c r="F451" s="28" t="str">
        <f t="shared" si="58"/>
        <v>_</v>
      </c>
      <c r="G451" s="31" t="str">
        <f>IF(A451&gt;$C$3,"_",$C$8-SUM($F$11:F451))</f>
        <v>_</v>
      </c>
      <c r="H451" s="22" t="str">
        <f>IF(A451&gt;$C$3,"_",_xlfn.IFERROR(VLOOKUP(B451,BAZA_LIBOR_WIBOR_KURS!$C$2:$F$145,4,FALSE),H450))</f>
        <v>_</v>
      </c>
      <c r="I451" s="21" t="str">
        <f>IF(A451&gt;$C$3,"_",_xlfn.IFERROR(VLOOKUP(B451,BAZA_LIBOR_WIBOR_KURS!$C$2:$F$145,3,FALSE),I450))</f>
        <v>_</v>
      </c>
      <c r="J451" s="21" t="str">
        <f t="shared" si="59"/>
        <v>_</v>
      </c>
      <c r="K451" s="29" t="str">
        <f t="shared" si="54"/>
        <v>_</v>
      </c>
      <c r="L451" s="22" t="str">
        <f t="shared" si="60"/>
        <v>_</v>
      </c>
      <c r="M451" s="22" t="str">
        <f t="shared" si="61"/>
        <v>_</v>
      </c>
      <c r="N451" s="32" t="str">
        <f>IF(A451&gt;$C$3,"_",$C$2-SUM($M$11:M451))</f>
        <v>_</v>
      </c>
    </row>
    <row r="452" spans="1:14" ht="12.75">
      <c r="A452" s="18">
        <f t="shared" si="62"/>
        <v>442</v>
      </c>
      <c r="B452" s="20" t="str">
        <f t="shared" si="55"/>
        <v>_</v>
      </c>
      <c r="C452" s="21" t="str">
        <f>IF(A452&gt;$C$3,"_",_xlfn.IFERROR(VLOOKUP(B452,BAZA_LIBOR_WIBOR_KURS!$C$2:$F$145,2,FALSE),C451))</f>
        <v>_</v>
      </c>
      <c r="D452" s="21" t="str">
        <f t="shared" si="56"/>
        <v>_</v>
      </c>
      <c r="E452" s="28" t="str">
        <f t="shared" si="57"/>
        <v>_</v>
      </c>
      <c r="F452" s="28" t="str">
        <f t="shared" si="58"/>
        <v>_</v>
      </c>
      <c r="G452" s="31" t="str">
        <f>IF(A452&gt;$C$3,"_",$C$8-SUM($F$11:F452))</f>
        <v>_</v>
      </c>
      <c r="H452" s="22" t="str">
        <f>IF(A452&gt;$C$3,"_",_xlfn.IFERROR(VLOOKUP(B452,BAZA_LIBOR_WIBOR_KURS!$C$2:$F$145,4,FALSE),H451))</f>
        <v>_</v>
      </c>
      <c r="I452" s="21" t="str">
        <f>IF(A452&gt;$C$3,"_",_xlfn.IFERROR(VLOOKUP(B452,BAZA_LIBOR_WIBOR_KURS!$C$2:$F$145,3,FALSE),I451))</f>
        <v>_</v>
      </c>
      <c r="J452" s="21" t="str">
        <f t="shared" si="59"/>
        <v>_</v>
      </c>
      <c r="K452" s="29" t="str">
        <f t="shared" si="54"/>
        <v>_</v>
      </c>
      <c r="L452" s="22" t="str">
        <f t="shared" si="60"/>
        <v>_</v>
      </c>
      <c r="M452" s="22" t="str">
        <f t="shared" si="61"/>
        <v>_</v>
      </c>
      <c r="N452" s="32" t="str">
        <f>IF(A452&gt;$C$3,"_",$C$2-SUM($M$11:M452))</f>
        <v>_</v>
      </c>
    </row>
    <row r="453" spans="1:14" ht="12.75">
      <c r="A453" s="18">
        <f t="shared" si="62"/>
        <v>443</v>
      </c>
      <c r="B453" s="20" t="str">
        <f t="shared" si="55"/>
        <v>_</v>
      </c>
      <c r="C453" s="21" t="str">
        <f>IF(A453&gt;$C$3,"_",_xlfn.IFERROR(VLOOKUP(B453,BAZA_LIBOR_WIBOR_KURS!$C$2:$F$145,2,FALSE),C452))</f>
        <v>_</v>
      </c>
      <c r="D453" s="21" t="str">
        <f t="shared" si="56"/>
        <v>_</v>
      </c>
      <c r="E453" s="28" t="str">
        <f t="shared" si="57"/>
        <v>_</v>
      </c>
      <c r="F453" s="28" t="str">
        <f t="shared" si="58"/>
        <v>_</v>
      </c>
      <c r="G453" s="31" t="str">
        <f>IF(A453&gt;$C$3,"_",$C$8-SUM($F$11:F453))</f>
        <v>_</v>
      </c>
      <c r="H453" s="22" t="str">
        <f>IF(A453&gt;$C$3,"_",_xlfn.IFERROR(VLOOKUP(B453,BAZA_LIBOR_WIBOR_KURS!$C$2:$F$145,4,FALSE),H452))</f>
        <v>_</v>
      </c>
      <c r="I453" s="21" t="str">
        <f>IF(A453&gt;$C$3,"_",_xlfn.IFERROR(VLOOKUP(B453,BAZA_LIBOR_WIBOR_KURS!$C$2:$F$145,3,FALSE),I452))</f>
        <v>_</v>
      </c>
      <c r="J453" s="21" t="str">
        <f t="shared" si="59"/>
        <v>_</v>
      </c>
      <c r="K453" s="29" t="str">
        <f t="shared" si="54"/>
        <v>_</v>
      </c>
      <c r="L453" s="22" t="str">
        <f t="shared" si="60"/>
        <v>_</v>
      </c>
      <c r="M453" s="22" t="str">
        <f t="shared" si="61"/>
        <v>_</v>
      </c>
      <c r="N453" s="32" t="str">
        <f>IF(A453&gt;$C$3,"_",$C$2-SUM($M$11:M453))</f>
        <v>_</v>
      </c>
    </row>
    <row r="454" spans="1:14" ht="12.75">
      <c r="A454" s="18">
        <f t="shared" si="62"/>
        <v>444</v>
      </c>
      <c r="B454" s="20" t="str">
        <f t="shared" si="55"/>
        <v>_</v>
      </c>
      <c r="C454" s="21" t="str">
        <f>IF(A454&gt;$C$3,"_",_xlfn.IFERROR(VLOOKUP(B454,BAZA_LIBOR_WIBOR_KURS!$C$2:$F$145,2,FALSE),C453))</f>
        <v>_</v>
      </c>
      <c r="D454" s="21" t="str">
        <f t="shared" si="56"/>
        <v>_</v>
      </c>
      <c r="E454" s="28" t="str">
        <f t="shared" si="57"/>
        <v>_</v>
      </c>
      <c r="F454" s="28" t="str">
        <f t="shared" si="58"/>
        <v>_</v>
      </c>
      <c r="G454" s="31" t="str">
        <f>IF(A454&gt;$C$3,"_",$C$8-SUM($F$11:F454))</f>
        <v>_</v>
      </c>
      <c r="H454" s="22" t="str">
        <f>IF(A454&gt;$C$3,"_",_xlfn.IFERROR(VLOOKUP(B454,BAZA_LIBOR_WIBOR_KURS!$C$2:$F$145,4,FALSE),H453))</f>
        <v>_</v>
      </c>
      <c r="I454" s="21" t="str">
        <f>IF(A454&gt;$C$3,"_",_xlfn.IFERROR(VLOOKUP(B454,BAZA_LIBOR_WIBOR_KURS!$C$2:$F$145,3,FALSE),I453))</f>
        <v>_</v>
      </c>
      <c r="J454" s="21" t="str">
        <f t="shared" si="59"/>
        <v>_</v>
      </c>
      <c r="K454" s="29" t="str">
        <f t="shared" si="54"/>
        <v>_</v>
      </c>
      <c r="L454" s="22" t="str">
        <f t="shared" si="60"/>
        <v>_</v>
      </c>
      <c r="M454" s="22" t="str">
        <f t="shared" si="61"/>
        <v>_</v>
      </c>
      <c r="N454" s="32" t="str">
        <f>IF(A454&gt;$C$3,"_",$C$2-SUM($M$11:M454))</f>
        <v>_</v>
      </c>
    </row>
    <row r="455" spans="1:14" ht="12.75">
      <c r="A455" s="18">
        <f t="shared" si="62"/>
        <v>445</v>
      </c>
      <c r="B455" s="20" t="str">
        <f t="shared" si="55"/>
        <v>_</v>
      </c>
      <c r="C455" s="21" t="str">
        <f>IF(A455&gt;$C$3,"_",_xlfn.IFERROR(VLOOKUP(B455,BAZA_LIBOR_WIBOR_KURS!$C$2:$F$145,2,FALSE),C454))</f>
        <v>_</v>
      </c>
      <c r="D455" s="21" t="str">
        <f t="shared" si="56"/>
        <v>_</v>
      </c>
      <c r="E455" s="28" t="str">
        <f t="shared" si="57"/>
        <v>_</v>
      </c>
      <c r="F455" s="28" t="str">
        <f t="shared" si="58"/>
        <v>_</v>
      </c>
      <c r="G455" s="31" t="str">
        <f>IF(A455&gt;$C$3,"_",$C$8-SUM($F$11:F455))</f>
        <v>_</v>
      </c>
      <c r="H455" s="22" t="str">
        <f>IF(A455&gt;$C$3,"_",_xlfn.IFERROR(VLOOKUP(B455,BAZA_LIBOR_WIBOR_KURS!$C$2:$F$145,4,FALSE),H454))</f>
        <v>_</v>
      </c>
      <c r="I455" s="21" t="str">
        <f>IF(A455&gt;$C$3,"_",_xlfn.IFERROR(VLOOKUP(B455,BAZA_LIBOR_WIBOR_KURS!$C$2:$F$145,3,FALSE),I454))</f>
        <v>_</v>
      </c>
      <c r="J455" s="21" t="str">
        <f t="shared" si="59"/>
        <v>_</v>
      </c>
      <c r="K455" s="29" t="str">
        <f t="shared" si="54"/>
        <v>_</v>
      </c>
      <c r="L455" s="22" t="str">
        <f t="shared" si="60"/>
        <v>_</v>
      </c>
      <c r="M455" s="22" t="str">
        <f t="shared" si="61"/>
        <v>_</v>
      </c>
      <c r="N455" s="32" t="str">
        <f>IF(A455&gt;$C$3,"_",$C$2-SUM($M$11:M455))</f>
        <v>_</v>
      </c>
    </row>
    <row r="456" spans="1:14" ht="12.75">
      <c r="A456" s="18">
        <f t="shared" si="62"/>
        <v>446</v>
      </c>
      <c r="B456" s="20" t="str">
        <f t="shared" si="55"/>
        <v>_</v>
      </c>
      <c r="C456" s="21" t="str">
        <f>IF(A456&gt;$C$3,"_",_xlfn.IFERROR(VLOOKUP(B456,BAZA_LIBOR_WIBOR_KURS!$C$2:$F$145,2,FALSE),C455))</f>
        <v>_</v>
      </c>
      <c r="D456" s="21" t="str">
        <f t="shared" si="56"/>
        <v>_</v>
      </c>
      <c r="E456" s="28" t="str">
        <f t="shared" si="57"/>
        <v>_</v>
      </c>
      <c r="F456" s="28" t="str">
        <f t="shared" si="58"/>
        <v>_</v>
      </c>
      <c r="G456" s="31" t="str">
        <f>IF(A456&gt;$C$3,"_",$C$8-SUM($F$11:F456))</f>
        <v>_</v>
      </c>
      <c r="H456" s="22" t="str">
        <f>IF(A456&gt;$C$3,"_",_xlfn.IFERROR(VLOOKUP(B456,BAZA_LIBOR_WIBOR_KURS!$C$2:$F$145,4,FALSE),H455))</f>
        <v>_</v>
      </c>
      <c r="I456" s="21" t="str">
        <f>IF(A456&gt;$C$3,"_",_xlfn.IFERROR(VLOOKUP(B456,BAZA_LIBOR_WIBOR_KURS!$C$2:$F$145,3,FALSE),I455))</f>
        <v>_</v>
      </c>
      <c r="J456" s="21" t="str">
        <f t="shared" si="59"/>
        <v>_</v>
      </c>
      <c r="K456" s="29" t="str">
        <f t="shared" si="54"/>
        <v>_</v>
      </c>
      <c r="L456" s="22" t="str">
        <f t="shared" si="60"/>
        <v>_</v>
      </c>
      <c r="M456" s="22" t="str">
        <f t="shared" si="61"/>
        <v>_</v>
      </c>
      <c r="N456" s="32" t="str">
        <f>IF(A456&gt;$C$3,"_",$C$2-SUM($M$11:M456))</f>
        <v>_</v>
      </c>
    </row>
    <row r="457" spans="1:14" ht="12.75">
      <c r="A457" s="18">
        <f t="shared" si="62"/>
        <v>447</v>
      </c>
      <c r="B457" s="20" t="str">
        <f t="shared" si="55"/>
        <v>_</v>
      </c>
      <c r="C457" s="21" t="str">
        <f>IF(A457&gt;$C$3,"_",_xlfn.IFERROR(VLOOKUP(B457,BAZA_LIBOR_WIBOR_KURS!$C$2:$F$145,2,FALSE),C456))</f>
        <v>_</v>
      </c>
      <c r="D457" s="21" t="str">
        <f t="shared" si="56"/>
        <v>_</v>
      </c>
      <c r="E457" s="28" t="str">
        <f t="shared" si="57"/>
        <v>_</v>
      </c>
      <c r="F457" s="28" t="str">
        <f t="shared" si="58"/>
        <v>_</v>
      </c>
      <c r="G457" s="31" t="str">
        <f>IF(A457&gt;$C$3,"_",$C$8-SUM($F$11:F457))</f>
        <v>_</v>
      </c>
      <c r="H457" s="22" t="str">
        <f>IF(A457&gt;$C$3,"_",_xlfn.IFERROR(VLOOKUP(B457,BAZA_LIBOR_WIBOR_KURS!$C$2:$F$145,4,FALSE),H456))</f>
        <v>_</v>
      </c>
      <c r="I457" s="21" t="str">
        <f>IF(A457&gt;$C$3,"_",_xlfn.IFERROR(VLOOKUP(B457,BAZA_LIBOR_WIBOR_KURS!$C$2:$F$145,3,FALSE),I456))</f>
        <v>_</v>
      </c>
      <c r="J457" s="21" t="str">
        <f t="shared" si="59"/>
        <v>_</v>
      </c>
      <c r="K457" s="29" t="str">
        <f t="shared" si="54"/>
        <v>_</v>
      </c>
      <c r="L457" s="22" t="str">
        <f t="shared" si="60"/>
        <v>_</v>
      </c>
      <c r="M457" s="22" t="str">
        <f t="shared" si="61"/>
        <v>_</v>
      </c>
      <c r="N457" s="32" t="str">
        <f>IF(A457&gt;$C$3,"_",$C$2-SUM($M$11:M457))</f>
        <v>_</v>
      </c>
    </row>
    <row r="458" spans="1:14" ht="12.75">
      <c r="A458" s="18">
        <f t="shared" si="62"/>
        <v>448</v>
      </c>
      <c r="B458" s="20" t="str">
        <f t="shared" si="55"/>
        <v>_</v>
      </c>
      <c r="C458" s="21" t="str">
        <f>IF(A458&gt;$C$3,"_",_xlfn.IFERROR(VLOOKUP(B458,BAZA_LIBOR_WIBOR_KURS!$C$2:$F$145,2,FALSE),C457))</f>
        <v>_</v>
      </c>
      <c r="D458" s="21" t="str">
        <f t="shared" si="56"/>
        <v>_</v>
      </c>
      <c r="E458" s="28" t="str">
        <f t="shared" si="57"/>
        <v>_</v>
      </c>
      <c r="F458" s="28" t="str">
        <f t="shared" si="58"/>
        <v>_</v>
      </c>
      <c r="G458" s="31" t="str">
        <f>IF(A458&gt;$C$3,"_",$C$8-SUM($F$11:F458))</f>
        <v>_</v>
      </c>
      <c r="H458" s="22" t="str">
        <f>IF(A458&gt;$C$3,"_",_xlfn.IFERROR(VLOOKUP(B458,BAZA_LIBOR_WIBOR_KURS!$C$2:$F$145,4,FALSE),H457))</f>
        <v>_</v>
      </c>
      <c r="I458" s="21" t="str">
        <f>IF(A458&gt;$C$3,"_",_xlfn.IFERROR(VLOOKUP(B458,BAZA_LIBOR_WIBOR_KURS!$C$2:$F$145,3,FALSE),I457))</f>
        <v>_</v>
      </c>
      <c r="J458" s="21" t="str">
        <f t="shared" si="59"/>
        <v>_</v>
      </c>
      <c r="K458" s="29" t="str">
        <f t="shared" si="54"/>
        <v>_</v>
      </c>
      <c r="L458" s="22" t="str">
        <f t="shared" si="60"/>
        <v>_</v>
      </c>
      <c r="M458" s="22" t="str">
        <f t="shared" si="61"/>
        <v>_</v>
      </c>
      <c r="N458" s="32" t="str">
        <f>IF(A458&gt;$C$3,"_",$C$2-SUM($M$11:M458))</f>
        <v>_</v>
      </c>
    </row>
    <row r="459" spans="1:14" ht="12.75">
      <c r="A459" s="18">
        <f t="shared" si="62"/>
        <v>449</v>
      </c>
      <c r="B459" s="20" t="str">
        <f t="shared" si="55"/>
        <v>_</v>
      </c>
      <c r="C459" s="21" t="str">
        <f>IF(A459&gt;$C$3,"_",_xlfn.IFERROR(VLOOKUP(B459,BAZA_LIBOR_WIBOR_KURS!$C$2:$F$145,2,FALSE),C458))</f>
        <v>_</v>
      </c>
      <c r="D459" s="21" t="str">
        <f t="shared" si="56"/>
        <v>_</v>
      </c>
      <c r="E459" s="28" t="str">
        <f t="shared" si="57"/>
        <v>_</v>
      </c>
      <c r="F459" s="28" t="str">
        <f t="shared" si="58"/>
        <v>_</v>
      </c>
      <c r="G459" s="31" t="str">
        <f>IF(A459&gt;$C$3,"_",$C$8-SUM($F$11:F459))</f>
        <v>_</v>
      </c>
      <c r="H459" s="22" t="str">
        <f>IF(A459&gt;$C$3,"_",_xlfn.IFERROR(VLOOKUP(B459,BAZA_LIBOR_WIBOR_KURS!$C$2:$F$145,4,FALSE),H458))</f>
        <v>_</v>
      </c>
      <c r="I459" s="21" t="str">
        <f>IF(A459&gt;$C$3,"_",_xlfn.IFERROR(VLOOKUP(B459,BAZA_LIBOR_WIBOR_KURS!$C$2:$F$145,3,FALSE),I458))</f>
        <v>_</v>
      </c>
      <c r="J459" s="21" t="str">
        <f t="shared" si="59"/>
        <v>_</v>
      </c>
      <c r="K459" s="29" t="str">
        <f aca="true" t="shared" si="63" ref="K459:K490">IF(A459&gt;$C$3,"_",IF(B459&gt;$F$4,0,H459*(E459+F459)))</f>
        <v>_</v>
      </c>
      <c r="L459" s="22" t="str">
        <f t="shared" si="60"/>
        <v>_</v>
      </c>
      <c r="M459" s="22" t="str">
        <f t="shared" si="61"/>
        <v>_</v>
      </c>
      <c r="N459" s="32" t="str">
        <f>IF(A459&gt;$C$3,"_",$C$2-SUM($M$11:M459))</f>
        <v>_</v>
      </c>
    </row>
    <row r="460" spans="1:14" ht="12.75">
      <c r="A460" s="18">
        <f t="shared" si="62"/>
        <v>450</v>
      </c>
      <c r="B460" s="20" t="str">
        <f aca="true" t="shared" si="64" ref="B460:B490">IF(A460&gt;$C$3,"_",DATE(YEAR(B459),MONTH(B459)+1,1))</f>
        <v>_</v>
      </c>
      <c r="C460" s="21" t="str">
        <f>IF(A460&gt;$C$3,"_",_xlfn.IFERROR(VLOOKUP(B460,BAZA_LIBOR_WIBOR_KURS!$C$2:$F$145,2,FALSE),C459))</f>
        <v>_</v>
      </c>
      <c r="D460" s="21" t="str">
        <f aca="true" t="shared" si="65" ref="D460:D490">IF(A460&gt;$C$3,"_",D459)</f>
        <v>_</v>
      </c>
      <c r="E460" s="28" t="str">
        <f aca="true" t="shared" si="66" ref="E460:E490">IF(A460&gt;$C$3,"_",IPMT((C460+D460)/12,1,$C$3-A459,-G459))</f>
        <v>_</v>
      </c>
      <c r="F460" s="28" t="str">
        <f aca="true" t="shared" si="67" ref="F460:F490">IF(A460&gt;$C$3,"_",PPMT((C460+D460)/12,1,$C$3-A459,-G459))</f>
        <v>_</v>
      </c>
      <c r="G460" s="31" t="str">
        <f>IF(A460&gt;$C$3,"_",$C$8-SUM($F$11:F460))</f>
        <v>_</v>
      </c>
      <c r="H460" s="22" t="str">
        <f>IF(A460&gt;$C$3,"_",_xlfn.IFERROR(VLOOKUP(B460,BAZA_LIBOR_WIBOR_KURS!$C$2:$F$145,4,FALSE),H459))</f>
        <v>_</v>
      </c>
      <c r="I460" s="21" t="str">
        <f>IF(A460&gt;$C$3,"_",_xlfn.IFERROR(VLOOKUP(B460,BAZA_LIBOR_WIBOR_KURS!$C$2:$F$145,3,FALSE),I459))</f>
        <v>_</v>
      </c>
      <c r="J460" s="21" t="str">
        <f aca="true" t="shared" si="68" ref="J460:J490">IF(A460&gt;$C$3,"_",J459)</f>
        <v>_</v>
      </c>
      <c r="K460" s="29" t="str">
        <f t="shared" si="63"/>
        <v>_</v>
      </c>
      <c r="L460" s="22" t="str">
        <f aca="true" t="shared" si="69" ref="L460:L490">IF(A460&gt;$C$3,"_",IF(N459&lt;0,0,ROUND(N459*(I460+J460)/12,2)))</f>
        <v>_</v>
      </c>
      <c r="M460" s="22" t="str">
        <f aca="true" t="shared" si="70" ref="M460:M490">_xlfn.IFERROR(K460-L460,"_")</f>
        <v>_</v>
      </c>
      <c r="N460" s="32" t="str">
        <f>IF(A460&gt;$C$3,"_",$C$2-SUM($M$11:M460))</f>
        <v>_</v>
      </c>
    </row>
    <row r="461" spans="1:14" ht="12.75">
      <c r="A461" s="18">
        <f aca="true" t="shared" si="71" ref="A461:A490">A460+1</f>
        <v>451</v>
      </c>
      <c r="B461" s="20" t="str">
        <f t="shared" si="64"/>
        <v>_</v>
      </c>
      <c r="C461" s="21" t="str">
        <f>IF(A461&gt;$C$3,"_",_xlfn.IFERROR(VLOOKUP(B461,BAZA_LIBOR_WIBOR_KURS!$C$2:$F$145,2,FALSE),C460))</f>
        <v>_</v>
      </c>
      <c r="D461" s="21" t="str">
        <f t="shared" si="65"/>
        <v>_</v>
      </c>
      <c r="E461" s="28" t="str">
        <f t="shared" si="66"/>
        <v>_</v>
      </c>
      <c r="F461" s="28" t="str">
        <f t="shared" si="67"/>
        <v>_</v>
      </c>
      <c r="G461" s="31" t="str">
        <f>IF(A461&gt;$C$3,"_",$C$8-SUM($F$11:F461))</f>
        <v>_</v>
      </c>
      <c r="H461" s="22" t="str">
        <f>IF(A461&gt;$C$3,"_",_xlfn.IFERROR(VLOOKUP(B461,BAZA_LIBOR_WIBOR_KURS!$C$2:$F$145,4,FALSE),H460))</f>
        <v>_</v>
      </c>
      <c r="I461" s="21" t="str">
        <f>IF(A461&gt;$C$3,"_",_xlfn.IFERROR(VLOOKUP(B461,BAZA_LIBOR_WIBOR_KURS!$C$2:$F$145,3,FALSE),I460))</f>
        <v>_</v>
      </c>
      <c r="J461" s="21" t="str">
        <f t="shared" si="68"/>
        <v>_</v>
      </c>
      <c r="K461" s="29" t="str">
        <f t="shared" si="63"/>
        <v>_</v>
      </c>
      <c r="L461" s="22" t="str">
        <f t="shared" si="69"/>
        <v>_</v>
      </c>
      <c r="M461" s="22" t="str">
        <f t="shared" si="70"/>
        <v>_</v>
      </c>
      <c r="N461" s="32" t="str">
        <f>IF(A461&gt;$C$3,"_",$C$2-SUM($M$11:M461))</f>
        <v>_</v>
      </c>
    </row>
    <row r="462" spans="1:14" ht="12.75">
      <c r="A462" s="18">
        <f t="shared" si="71"/>
        <v>452</v>
      </c>
      <c r="B462" s="20" t="str">
        <f t="shared" si="64"/>
        <v>_</v>
      </c>
      <c r="C462" s="21" t="str">
        <f>IF(A462&gt;$C$3,"_",_xlfn.IFERROR(VLOOKUP(B462,BAZA_LIBOR_WIBOR_KURS!$C$2:$F$145,2,FALSE),C461))</f>
        <v>_</v>
      </c>
      <c r="D462" s="21" t="str">
        <f t="shared" si="65"/>
        <v>_</v>
      </c>
      <c r="E462" s="28" t="str">
        <f t="shared" si="66"/>
        <v>_</v>
      </c>
      <c r="F462" s="28" t="str">
        <f t="shared" si="67"/>
        <v>_</v>
      </c>
      <c r="G462" s="31" t="str">
        <f>IF(A462&gt;$C$3,"_",$C$8-SUM($F$11:F462))</f>
        <v>_</v>
      </c>
      <c r="H462" s="22" t="str">
        <f>IF(A462&gt;$C$3,"_",_xlfn.IFERROR(VLOOKUP(B462,BAZA_LIBOR_WIBOR_KURS!$C$2:$F$145,4,FALSE),H461))</f>
        <v>_</v>
      </c>
      <c r="I462" s="21" t="str">
        <f>IF(A462&gt;$C$3,"_",_xlfn.IFERROR(VLOOKUP(B462,BAZA_LIBOR_WIBOR_KURS!$C$2:$F$145,3,FALSE),I461))</f>
        <v>_</v>
      </c>
      <c r="J462" s="21" t="str">
        <f t="shared" si="68"/>
        <v>_</v>
      </c>
      <c r="K462" s="29" t="str">
        <f t="shared" si="63"/>
        <v>_</v>
      </c>
      <c r="L462" s="22" t="str">
        <f t="shared" si="69"/>
        <v>_</v>
      </c>
      <c r="M462" s="22" t="str">
        <f t="shared" si="70"/>
        <v>_</v>
      </c>
      <c r="N462" s="32" t="str">
        <f>IF(A462&gt;$C$3,"_",$C$2-SUM($M$11:M462))</f>
        <v>_</v>
      </c>
    </row>
    <row r="463" spans="1:14" ht="12.75">
      <c r="A463" s="18">
        <f t="shared" si="71"/>
        <v>453</v>
      </c>
      <c r="B463" s="20" t="str">
        <f t="shared" si="64"/>
        <v>_</v>
      </c>
      <c r="C463" s="21" t="str">
        <f>IF(A463&gt;$C$3,"_",_xlfn.IFERROR(VLOOKUP(B463,BAZA_LIBOR_WIBOR_KURS!$C$2:$F$145,2,FALSE),C462))</f>
        <v>_</v>
      </c>
      <c r="D463" s="21" t="str">
        <f t="shared" si="65"/>
        <v>_</v>
      </c>
      <c r="E463" s="28" t="str">
        <f t="shared" si="66"/>
        <v>_</v>
      </c>
      <c r="F463" s="28" t="str">
        <f t="shared" si="67"/>
        <v>_</v>
      </c>
      <c r="G463" s="31" t="str">
        <f>IF(A463&gt;$C$3,"_",$C$8-SUM($F$11:F463))</f>
        <v>_</v>
      </c>
      <c r="H463" s="22" t="str">
        <f>IF(A463&gt;$C$3,"_",_xlfn.IFERROR(VLOOKUP(B463,BAZA_LIBOR_WIBOR_KURS!$C$2:$F$145,4,FALSE),H462))</f>
        <v>_</v>
      </c>
      <c r="I463" s="21" t="str">
        <f>IF(A463&gt;$C$3,"_",_xlfn.IFERROR(VLOOKUP(B463,BAZA_LIBOR_WIBOR_KURS!$C$2:$F$145,3,FALSE),I462))</f>
        <v>_</v>
      </c>
      <c r="J463" s="21" t="str">
        <f t="shared" si="68"/>
        <v>_</v>
      </c>
      <c r="K463" s="29" t="str">
        <f t="shared" si="63"/>
        <v>_</v>
      </c>
      <c r="L463" s="22" t="str">
        <f t="shared" si="69"/>
        <v>_</v>
      </c>
      <c r="M463" s="22" t="str">
        <f t="shared" si="70"/>
        <v>_</v>
      </c>
      <c r="N463" s="32" t="str">
        <f>IF(A463&gt;$C$3,"_",$C$2-SUM($M$11:M463))</f>
        <v>_</v>
      </c>
    </row>
    <row r="464" spans="1:14" ht="12.75">
      <c r="A464" s="18">
        <f t="shared" si="71"/>
        <v>454</v>
      </c>
      <c r="B464" s="20" t="str">
        <f t="shared" si="64"/>
        <v>_</v>
      </c>
      <c r="C464" s="21" t="str">
        <f>IF(A464&gt;$C$3,"_",_xlfn.IFERROR(VLOOKUP(B464,BAZA_LIBOR_WIBOR_KURS!$C$2:$F$145,2,FALSE),C463))</f>
        <v>_</v>
      </c>
      <c r="D464" s="21" t="str">
        <f t="shared" si="65"/>
        <v>_</v>
      </c>
      <c r="E464" s="28" t="str">
        <f t="shared" si="66"/>
        <v>_</v>
      </c>
      <c r="F464" s="28" t="str">
        <f t="shared" si="67"/>
        <v>_</v>
      </c>
      <c r="G464" s="31" t="str">
        <f>IF(A464&gt;$C$3,"_",$C$8-SUM($F$11:F464))</f>
        <v>_</v>
      </c>
      <c r="H464" s="22" t="str">
        <f>IF(A464&gt;$C$3,"_",_xlfn.IFERROR(VLOOKUP(B464,BAZA_LIBOR_WIBOR_KURS!$C$2:$F$145,4,FALSE),H463))</f>
        <v>_</v>
      </c>
      <c r="I464" s="21" t="str">
        <f>IF(A464&gt;$C$3,"_",_xlfn.IFERROR(VLOOKUP(B464,BAZA_LIBOR_WIBOR_KURS!$C$2:$F$145,3,FALSE),I463))</f>
        <v>_</v>
      </c>
      <c r="J464" s="21" t="str">
        <f t="shared" si="68"/>
        <v>_</v>
      </c>
      <c r="K464" s="29" t="str">
        <f t="shared" si="63"/>
        <v>_</v>
      </c>
      <c r="L464" s="22" t="str">
        <f t="shared" si="69"/>
        <v>_</v>
      </c>
      <c r="M464" s="22" t="str">
        <f t="shared" si="70"/>
        <v>_</v>
      </c>
      <c r="N464" s="32" t="str">
        <f>IF(A464&gt;$C$3,"_",$C$2-SUM($M$11:M464))</f>
        <v>_</v>
      </c>
    </row>
    <row r="465" spans="1:14" ht="12.75">
      <c r="A465" s="18">
        <f t="shared" si="71"/>
        <v>455</v>
      </c>
      <c r="B465" s="20" t="str">
        <f t="shared" si="64"/>
        <v>_</v>
      </c>
      <c r="C465" s="21" t="str">
        <f>IF(A465&gt;$C$3,"_",_xlfn.IFERROR(VLOOKUP(B465,BAZA_LIBOR_WIBOR_KURS!$C$2:$F$145,2,FALSE),C464))</f>
        <v>_</v>
      </c>
      <c r="D465" s="21" t="str">
        <f t="shared" si="65"/>
        <v>_</v>
      </c>
      <c r="E465" s="28" t="str">
        <f t="shared" si="66"/>
        <v>_</v>
      </c>
      <c r="F465" s="28" t="str">
        <f t="shared" si="67"/>
        <v>_</v>
      </c>
      <c r="G465" s="31" t="str">
        <f>IF(A465&gt;$C$3,"_",$C$8-SUM($F$11:F465))</f>
        <v>_</v>
      </c>
      <c r="H465" s="22" t="str">
        <f>IF(A465&gt;$C$3,"_",_xlfn.IFERROR(VLOOKUP(B465,BAZA_LIBOR_WIBOR_KURS!$C$2:$F$145,4,FALSE),H464))</f>
        <v>_</v>
      </c>
      <c r="I465" s="21" t="str">
        <f>IF(A465&gt;$C$3,"_",_xlfn.IFERROR(VLOOKUP(B465,BAZA_LIBOR_WIBOR_KURS!$C$2:$F$145,3,FALSE),I464))</f>
        <v>_</v>
      </c>
      <c r="J465" s="21" t="str">
        <f t="shared" si="68"/>
        <v>_</v>
      </c>
      <c r="K465" s="29" t="str">
        <f t="shared" si="63"/>
        <v>_</v>
      </c>
      <c r="L465" s="22" t="str">
        <f t="shared" si="69"/>
        <v>_</v>
      </c>
      <c r="M465" s="22" t="str">
        <f t="shared" si="70"/>
        <v>_</v>
      </c>
      <c r="N465" s="32" t="str">
        <f>IF(A465&gt;$C$3,"_",$C$2-SUM($M$11:M465))</f>
        <v>_</v>
      </c>
    </row>
    <row r="466" spans="1:14" ht="12.75">
      <c r="A466" s="18">
        <f t="shared" si="71"/>
        <v>456</v>
      </c>
      <c r="B466" s="20" t="str">
        <f t="shared" si="64"/>
        <v>_</v>
      </c>
      <c r="C466" s="21" t="str">
        <f>IF(A466&gt;$C$3,"_",_xlfn.IFERROR(VLOOKUP(B466,BAZA_LIBOR_WIBOR_KURS!$C$2:$F$145,2,FALSE),C465))</f>
        <v>_</v>
      </c>
      <c r="D466" s="21" t="str">
        <f t="shared" si="65"/>
        <v>_</v>
      </c>
      <c r="E466" s="28" t="str">
        <f t="shared" si="66"/>
        <v>_</v>
      </c>
      <c r="F466" s="28" t="str">
        <f t="shared" si="67"/>
        <v>_</v>
      </c>
      <c r="G466" s="31" t="str">
        <f>IF(A466&gt;$C$3,"_",$C$8-SUM($F$11:F466))</f>
        <v>_</v>
      </c>
      <c r="H466" s="22" t="str">
        <f>IF(A466&gt;$C$3,"_",_xlfn.IFERROR(VLOOKUP(B466,BAZA_LIBOR_WIBOR_KURS!$C$2:$F$145,4,FALSE),H465))</f>
        <v>_</v>
      </c>
      <c r="I466" s="21" t="str">
        <f>IF(A466&gt;$C$3,"_",_xlfn.IFERROR(VLOOKUP(B466,BAZA_LIBOR_WIBOR_KURS!$C$2:$F$145,3,FALSE),I465))</f>
        <v>_</v>
      </c>
      <c r="J466" s="21" t="str">
        <f t="shared" si="68"/>
        <v>_</v>
      </c>
      <c r="K466" s="29" t="str">
        <f t="shared" si="63"/>
        <v>_</v>
      </c>
      <c r="L466" s="22" t="str">
        <f t="shared" si="69"/>
        <v>_</v>
      </c>
      <c r="M466" s="22" t="str">
        <f t="shared" si="70"/>
        <v>_</v>
      </c>
      <c r="N466" s="32" t="str">
        <f>IF(A466&gt;$C$3,"_",$C$2-SUM($M$11:M466))</f>
        <v>_</v>
      </c>
    </row>
    <row r="467" spans="1:14" ht="12.75">
      <c r="A467" s="18">
        <f t="shared" si="71"/>
        <v>457</v>
      </c>
      <c r="B467" s="20" t="str">
        <f t="shared" si="64"/>
        <v>_</v>
      </c>
      <c r="C467" s="21" t="str">
        <f>IF(A467&gt;$C$3,"_",_xlfn.IFERROR(VLOOKUP(B467,BAZA_LIBOR_WIBOR_KURS!$C$2:$F$145,2,FALSE),C466))</f>
        <v>_</v>
      </c>
      <c r="D467" s="21" t="str">
        <f t="shared" si="65"/>
        <v>_</v>
      </c>
      <c r="E467" s="28" t="str">
        <f t="shared" si="66"/>
        <v>_</v>
      </c>
      <c r="F467" s="28" t="str">
        <f t="shared" si="67"/>
        <v>_</v>
      </c>
      <c r="G467" s="31" t="str">
        <f>IF(A467&gt;$C$3,"_",$C$8-SUM($F$11:F467))</f>
        <v>_</v>
      </c>
      <c r="H467" s="22" t="str">
        <f>IF(A467&gt;$C$3,"_",_xlfn.IFERROR(VLOOKUP(B467,BAZA_LIBOR_WIBOR_KURS!$C$2:$F$145,4,FALSE),H466))</f>
        <v>_</v>
      </c>
      <c r="I467" s="21" t="str">
        <f>IF(A467&gt;$C$3,"_",_xlfn.IFERROR(VLOOKUP(B467,BAZA_LIBOR_WIBOR_KURS!$C$2:$F$145,3,FALSE),I466))</f>
        <v>_</v>
      </c>
      <c r="J467" s="21" t="str">
        <f t="shared" si="68"/>
        <v>_</v>
      </c>
      <c r="K467" s="29" t="str">
        <f t="shared" si="63"/>
        <v>_</v>
      </c>
      <c r="L467" s="22" t="str">
        <f t="shared" si="69"/>
        <v>_</v>
      </c>
      <c r="M467" s="22" t="str">
        <f t="shared" si="70"/>
        <v>_</v>
      </c>
      <c r="N467" s="32" t="str">
        <f>IF(A467&gt;$C$3,"_",$C$2-SUM($M$11:M467))</f>
        <v>_</v>
      </c>
    </row>
    <row r="468" spans="1:14" ht="12.75">
      <c r="A468" s="18">
        <f t="shared" si="71"/>
        <v>458</v>
      </c>
      <c r="B468" s="20" t="str">
        <f t="shared" si="64"/>
        <v>_</v>
      </c>
      <c r="C468" s="21" t="str">
        <f>IF(A468&gt;$C$3,"_",_xlfn.IFERROR(VLOOKUP(B468,BAZA_LIBOR_WIBOR_KURS!$C$2:$F$145,2,FALSE),C467))</f>
        <v>_</v>
      </c>
      <c r="D468" s="21" t="str">
        <f t="shared" si="65"/>
        <v>_</v>
      </c>
      <c r="E468" s="28" t="str">
        <f t="shared" si="66"/>
        <v>_</v>
      </c>
      <c r="F468" s="28" t="str">
        <f t="shared" si="67"/>
        <v>_</v>
      </c>
      <c r="G468" s="31" t="str">
        <f>IF(A468&gt;$C$3,"_",$C$8-SUM($F$11:F468))</f>
        <v>_</v>
      </c>
      <c r="H468" s="22" t="str">
        <f>IF(A468&gt;$C$3,"_",_xlfn.IFERROR(VLOOKUP(B468,BAZA_LIBOR_WIBOR_KURS!$C$2:$F$145,4,FALSE),H467))</f>
        <v>_</v>
      </c>
      <c r="I468" s="21" t="str">
        <f>IF(A468&gt;$C$3,"_",_xlfn.IFERROR(VLOOKUP(B468,BAZA_LIBOR_WIBOR_KURS!$C$2:$F$145,3,FALSE),I467))</f>
        <v>_</v>
      </c>
      <c r="J468" s="21" t="str">
        <f t="shared" si="68"/>
        <v>_</v>
      </c>
      <c r="K468" s="29" t="str">
        <f t="shared" si="63"/>
        <v>_</v>
      </c>
      <c r="L468" s="22" t="str">
        <f t="shared" si="69"/>
        <v>_</v>
      </c>
      <c r="M468" s="22" t="str">
        <f t="shared" si="70"/>
        <v>_</v>
      </c>
      <c r="N468" s="32" t="str">
        <f>IF(A468&gt;$C$3,"_",$C$2-SUM($M$11:M468))</f>
        <v>_</v>
      </c>
    </row>
    <row r="469" spans="1:14" ht="12.75">
      <c r="A469" s="18">
        <f t="shared" si="71"/>
        <v>459</v>
      </c>
      <c r="B469" s="20" t="str">
        <f t="shared" si="64"/>
        <v>_</v>
      </c>
      <c r="C469" s="21" t="str">
        <f>IF(A469&gt;$C$3,"_",_xlfn.IFERROR(VLOOKUP(B469,BAZA_LIBOR_WIBOR_KURS!$C$2:$F$145,2,FALSE),C468))</f>
        <v>_</v>
      </c>
      <c r="D469" s="21" t="str">
        <f t="shared" si="65"/>
        <v>_</v>
      </c>
      <c r="E469" s="28" t="str">
        <f t="shared" si="66"/>
        <v>_</v>
      </c>
      <c r="F469" s="28" t="str">
        <f t="shared" si="67"/>
        <v>_</v>
      </c>
      <c r="G469" s="31" t="str">
        <f>IF(A469&gt;$C$3,"_",$C$8-SUM($F$11:F469))</f>
        <v>_</v>
      </c>
      <c r="H469" s="22" t="str">
        <f>IF(A469&gt;$C$3,"_",_xlfn.IFERROR(VLOOKUP(B469,BAZA_LIBOR_WIBOR_KURS!$C$2:$F$145,4,FALSE),H468))</f>
        <v>_</v>
      </c>
      <c r="I469" s="21" t="str">
        <f>IF(A469&gt;$C$3,"_",_xlfn.IFERROR(VLOOKUP(B469,BAZA_LIBOR_WIBOR_KURS!$C$2:$F$145,3,FALSE),I468))</f>
        <v>_</v>
      </c>
      <c r="J469" s="21" t="str">
        <f t="shared" si="68"/>
        <v>_</v>
      </c>
      <c r="K469" s="29" t="str">
        <f t="shared" si="63"/>
        <v>_</v>
      </c>
      <c r="L469" s="22" t="str">
        <f t="shared" si="69"/>
        <v>_</v>
      </c>
      <c r="M469" s="22" t="str">
        <f t="shared" si="70"/>
        <v>_</v>
      </c>
      <c r="N469" s="32" t="str">
        <f>IF(A469&gt;$C$3,"_",$C$2-SUM($M$11:M469))</f>
        <v>_</v>
      </c>
    </row>
    <row r="470" spans="1:14" ht="12.75">
      <c r="A470" s="18">
        <f t="shared" si="71"/>
        <v>460</v>
      </c>
      <c r="B470" s="20" t="str">
        <f t="shared" si="64"/>
        <v>_</v>
      </c>
      <c r="C470" s="21" t="str">
        <f>IF(A470&gt;$C$3,"_",_xlfn.IFERROR(VLOOKUP(B470,BAZA_LIBOR_WIBOR_KURS!$C$2:$F$145,2,FALSE),C469))</f>
        <v>_</v>
      </c>
      <c r="D470" s="21" t="str">
        <f t="shared" si="65"/>
        <v>_</v>
      </c>
      <c r="E470" s="28" t="str">
        <f t="shared" si="66"/>
        <v>_</v>
      </c>
      <c r="F470" s="28" t="str">
        <f t="shared" si="67"/>
        <v>_</v>
      </c>
      <c r="G470" s="31" t="str">
        <f>IF(A470&gt;$C$3,"_",$C$8-SUM($F$11:F470))</f>
        <v>_</v>
      </c>
      <c r="H470" s="22" t="str">
        <f>IF(A470&gt;$C$3,"_",_xlfn.IFERROR(VLOOKUP(B470,BAZA_LIBOR_WIBOR_KURS!$C$2:$F$145,4,FALSE),H469))</f>
        <v>_</v>
      </c>
      <c r="I470" s="21" t="str">
        <f>IF(A470&gt;$C$3,"_",_xlfn.IFERROR(VLOOKUP(B470,BAZA_LIBOR_WIBOR_KURS!$C$2:$F$145,3,FALSE),I469))</f>
        <v>_</v>
      </c>
      <c r="J470" s="21" t="str">
        <f t="shared" si="68"/>
        <v>_</v>
      </c>
      <c r="K470" s="29" t="str">
        <f t="shared" si="63"/>
        <v>_</v>
      </c>
      <c r="L470" s="22" t="str">
        <f t="shared" si="69"/>
        <v>_</v>
      </c>
      <c r="M470" s="22" t="str">
        <f t="shared" si="70"/>
        <v>_</v>
      </c>
      <c r="N470" s="32" t="str">
        <f>IF(A470&gt;$C$3,"_",$C$2-SUM($M$11:M470))</f>
        <v>_</v>
      </c>
    </row>
    <row r="471" spans="1:14" ht="12.75">
      <c r="A471" s="18">
        <f t="shared" si="71"/>
        <v>461</v>
      </c>
      <c r="B471" s="20" t="str">
        <f t="shared" si="64"/>
        <v>_</v>
      </c>
      <c r="C471" s="21" t="str">
        <f>IF(A471&gt;$C$3,"_",_xlfn.IFERROR(VLOOKUP(B471,BAZA_LIBOR_WIBOR_KURS!$C$2:$F$145,2,FALSE),C470))</f>
        <v>_</v>
      </c>
      <c r="D471" s="21" t="str">
        <f t="shared" si="65"/>
        <v>_</v>
      </c>
      <c r="E471" s="28" t="str">
        <f t="shared" si="66"/>
        <v>_</v>
      </c>
      <c r="F471" s="28" t="str">
        <f t="shared" si="67"/>
        <v>_</v>
      </c>
      <c r="G471" s="31" t="str">
        <f>IF(A471&gt;$C$3,"_",$C$8-SUM($F$11:F471))</f>
        <v>_</v>
      </c>
      <c r="H471" s="22" t="str">
        <f>IF(A471&gt;$C$3,"_",_xlfn.IFERROR(VLOOKUP(B471,BAZA_LIBOR_WIBOR_KURS!$C$2:$F$145,4,FALSE),H470))</f>
        <v>_</v>
      </c>
      <c r="I471" s="21" t="str">
        <f>IF(A471&gt;$C$3,"_",_xlfn.IFERROR(VLOOKUP(B471,BAZA_LIBOR_WIBOR_KURS!$C$2:$F$145,3,FALSE),I470))</f>
        <v>_</v>
      </c>
      <c r="J471" s="21" t="str">
        <f t="shared" si="68"/>
        <v>_</v>
      </c>
      <c r="K471" s="29" t="str">
        <f t="shared" si="63"/>
        <v>_</v>
      </c>
      <c r="L471" s="22" t="str">
        <f t="shared" si="69"/>
        <v>_</v>
      </c>
      <c r="M471" s="22" t="str">
        <f t="shared" si="70"/>
        <v>_</v>
      </c>
      <c r="N471" s="32" t="str">
        <f>IF(A471&gt;$C$3,"_",$C$2-SUM($M$11:M471))</f>
        <v>_</v>
      </c>
    </row>
    <row r="472" spans="1:14" ht="12.75">
      <c r="A472" s="18">
        <f t="shared" si="71"/>
        <v>462</v>
      </c>
      <c r="B472" s="20" t="str">
        <f t="shared" si="64"/>
        <v>_</v>
      </c>
      <c r="C472" s="21" t="str">
        <f>IF(A472&gt;$C$3,"_",_xlfn.IFERROR(VLOOKUP(B472,BAZA_LIBOR_WIBOR_KURS!$C$2:$F$145,2,FALSE),C471))</f>
        <v>_</v>
      </c>
      <c r="D472" s="21" t="str">
        <f t="shared" si="65"/>
        <v>_</v>
      </c>
      <c r="E472" s="28" t="str">
        <f t="shared" si="66"/>
        <v>_</v>
      </c>
      <c r="F472" s="28" t="str">
        <f t="shared" si="67"/>
        <v>_</v>
      </c>
      <c r="G472" s="31" t="str">
        <f>IF(A472&gt;$C$3,"_",$C$8-SUM($F$11:F472))</f>
        <v>_</v>
      </c>
      <c r="H472" s="22" t="str">
        <f>IF(A472&gt;$C$3,"_",_xlfn.IFERROR(VLOOKUP(B472,BAZA_LIBOR_WIBOR_KURS!$C$2:$F$145,4,FALSE),H471))</f>
        <v>_</v>
      </c>
      <c r="I472" s="21" t="str">
        <f>IF(A472&gt;$C$3,"_",_xlfn.IFERROR(VLOOKUP(B472,BAZA_LIBOR_WIBOR_KURS!$C$2:$F$145,3,FALSE),I471))</f>
        <v>_</v>
      </c>
      <c r="J472" s="21" t="str">
        <f t="shared" si="68"/>
        <v>_</v>
      </c>
      <c r="K472" s="29" t="str">
        <f t="shared" si="63"/>
        <v>_</v>
      </c>
      <c r="L472" s="22" t="str">
        <f t="shared" si="69"/>
        <v>_</v>
      </c>
      <c r="M472" s="22" t="str">
        <f t="shared" si="70"/>
        <v>_</v>
      </c>
      <c r="N472" s="32" t="str">
        <f>IF(A472&gt;$C$3,"_",$C$2-SUM($M$11:M472))</f>
        <v>_</v>
      </c>
    </row>
    <row r="473" spans="1:14" ht="12.75">
      <c r="A473" s="18">
        <f t="shared" si="71"/>
        <v>463</v>
      </c>
      <c r="B473" s="20" t="str">
        <f t="shared" si="64"/>
        <v>_</v>
      </c>
      <c r="C473" s="21" t="str">
        <f>IF(A473&gt;$C$3,"_",_xlfn.IFERROR(VLOOKUP(B473,BAZA_LIBOR_WIBOR_KURS!$C$2:$F$145,2,FALSE),C472))</f>
        <v>_</v>
      </c>
      <c r="D473" s="21" t="str">
        <f t="shared" si="65"/>
        <v>_</v>
      </c>
      <c r="E473" s="28" t="str">
        <f t="shared" si="66"/>
        <v>_</v>
      </c>
      <c r="F473" s="28" t="str">
        <f t="shared" si="67"/>
        <v>_</v>
      </c>
      <c r="G473" s="31" t="str">
        <f>IF(A473&gt;$C$3,"_",$C$8-SUM($F$11:F473))</f>
        <v>_</v>
      </c>
      <c r="H473" s="22" t="str">
        <f>IF(A473&gt;$C$3,"_",_xlfn.IFERROR(VLOOKUP(B473,BAZA_LIBOR_WIBOR_KURS!$C$2:$F$145,4,FALSE),H472))</f>
        <v>_</v>
      </c>
      <c r="I473" s="21" t="str">
        <f>IF(A473&gt;$C$3,"_",_xlfn.IFERROR(VLOOKUP(B473,BAZA_LIBOR_WIBOR_KURS!$C$2:$F$145,3,FALSE),I472))</f>
        <v>_</v>
      </c>
      <c r="J473" s="21" t="str">
        <f t="shared" si="68"/>
        <v>_</v>
      </c>
      <c r="K473" s="29" t="str">
        <f t="shared" si="63"/>
        <v>_</v>
      </c>
      <c r="L473" s="22" t="str">
        <f t="shared" si="69"/>
        <v>_</v>
      </c>
      <c r="M473" s="22" t="str">
        <f t="shared" si="70"/>
        <v>_</v>
      </c>
      <c r="N473" s="32" t="str">
        <f>IF(A473&gt;$C$3,"_",$C$2-SUM($M$11:M473))</f>
        <v>_</v>
      </c>
    </row>
    <row r="474" spans="1:14" ht="12.75">
      <c r="A474" s="18">
        <f t="shared" si="71"/>
        <v>464</v>
      </c>
      <c r="B474" s="20" t="str">
        <f t="shared" si="64"/>
        <v>_</v>
      </c>
      <c r="C474" s="21" t="str">
        <f>IF(A474&gt;$C$3,"_",_xlfn.IFERROR(VLOOKUP(B474,BAZA_LIBOR_WIBOR_KURS!$C$2:$F$145,2,FALSE),C473))</f>
        <v>_</v>
      </c>
      <c r="D474" s="21" t="str">
        <f t="shared" si="65"/>
        <v>_</v>
      </c>
      <c r="E474" s="28" t="str">
        <f t="shared" si="66"/>
        <v>_</v>
      </c>
      <c r="F474" s="28" t="str">
        <f t="shared" si="67"/>
        <v>_</v>
      </c>
      <c r="G474" s="31" t="str">
        <f>IF(A474&gt;$C$3,"_",$C$8-SUM($F$11:F474))</f>
        <v>_</v>
      </c>
      <c r="H474" s="22" t="str">
        <f>IF(A474&gt;$C$3,"_",_xlfn.IFERROR(VLOOKUP(B474,BAZA_LIBOR_WIBOR_KURS!$C$2:$F$145,4,FALSE),H473))</f>
        <v>_</v>
      </c>
      <c r="I474" s="21" t="str">
        <f>IF(A474&gt;$C$3,"_",_xlfn.IFERROR(VLOOKUP(B474,BAZA_LIBOR_WIBOR_KURS!$C$2:$F$145,3,FALSE),I473))</f>
        <v>_</v>
      </c>
      <c r="J474" s="21" t="str">
        <f t="shared" si="68"/>
        <v>_</v>
      </c>
      <c r="K474" s="29" t="str">
        <f t="shared" si="63"/>
        <v>_</v>
      </c>
      <c r="L474" s="22" t="str">
        <f t="shared" si="69"/>
        <v>_</v>
      </c>
      <c r="M474" s="22" t="str">
        <f t="shared" si="70"/>
        <v>_</v>
      </c>
      <c r="N474" s="32" t="str">
        <f>IF(A474&gt;$C$3,"_",$C$2-SUM($M$11:M474))</f>
        <v>_</v>
      </c>
    </row>
    <row r="475" spans="1:14" ht="12.75">
      <c r="A475" s="18">
        <f t="shared" si="71"/>
        <v>465</v>
      </c>
      <c r="B475" s="20" t="str">
        <f t="shared" si="64"/>
        <v>_</v>
      </c>
      <c r="C475" s="21" t="str">
        <f>IF(A475&gt;$C$3,"_",_xlfn.IFERROR(VLOOKUP(B475,BAZA_LIBOR_WIBOR_KURS!$C$2:$F$145,2,FALSE),C474))</f>
        <v>_</v>
      </c>
      <c r="D475" s="21" t="str">
        <f t="shared" si="65"/>
        <v>_</v>
      </c>
      <c r="E475" s="28" t="str">
        <f t="shared" si="66"/>
        <v>_</v>
      </c>
      <c r="F475" s="28" t="str">
        <f t="shared" si="67"/>
        <v>_</v>
      </c>
      <c r="G475" s="31" t="str">
        <f>IF(A475&gt;$C$3,"_",$C$8-SUM($F$11:F475))</f>
        <v>_</v>
      </c>
      <c r="H475" s="22" t="str">
        <f>IF(A475&gt;$C$3,"_",_xlfn.IFERROR(VLOOKUP(B475,BAZA_LIBOR_WIBOR_KURS!$C$2:$F$145,4,FALSE),H474))</f>
        <v>_</v>
      </c>
      <c r="I475" s="21" t="str">
        <f>IF(A475&gt;$C$3,"_",_xlfn.IFERROR(VLOOKUP(B475,BAZA_LIBOR_WIBOR_KURS!$C$2:$F$145,3,FALSE),I474))</f>
        <v>_</v>
      </c>
      <c r="J475" s="21" t="str">
        <f t="shared" si="68"/>
        <v>_</v>
      </c>
      <c r="K475" s="29" t="str">
        <f t="shared" si="63"/>
        <v>_</v>
      </c>
      <c r="L475" s="22" t="str">
        <f t="shared" si="69"/>
        <v>_</v>
      </c>
      <c r="M475" s="22" t="str">
        <f t="shared" si="70"/>
        <v>_</v>
      </c>
      <c r="N475" s="32" t="str">
        <f>IF(A475&gt;$C$3,"_",$C$2-SUM($M$11:M475))</f>
        <v>_</v>
      </c>
    </row>
    <row r="476" spans="1:14" ht="12.75">
      <c r="A476" s="18">
        <f t="shared" si="71"/>
        <v>466</v>
      </c>
      <c r="B476" s="20" t="str">
        <f t="shared" si="64"/>
        <v>_</v>
      </c>
      <c r="C476" s="21" t="str">
        <f>IF(A476&gt;$C$3,"_",_xlfn.IFERROR(VLOOKUP(B476,BAZA_LIBOR_WIBOR_KURS!$C$2:$F$145,2,FALSE),C475))</f>
        <v>_</v>
      </c>
      <c r="D476" s="21" t="str">
        <f t="shared" si="65"/>
        <v>_</v>
      </c>
      <c r="E476" s="28" t="str">
        <f t="shared" si="66"/>
        <v>_</v>
      </c>
      <c r="F476" s="28" t="str">
        <f t="shared" si="67"/>
        <v>_</v>
      </c>
      <c r="G476" s="31" t="str">
        <f>IF(A476&gt;$C$3,"_",$C$8-SUM($F$11:F476))</f>
        <v>_</v>
      </c>
      <c r="H476" s="22" t="str">
        <f>IF(A476&gt;$C$3,"_",_xlfn.IFERROR(VLOOKUP(B476,BAZA_LIBOR_WIBOR_KURS!$C$2:$F$145,4,FALSE),H475))</f>
        <v>_</v>
      </c>
      <c r="I476" s="21" t="str">
        <f>IF(A476&gt;$C$3,"_",_xlfn.IFERROR(VLOOKUP(B476,BAZA_LIBOR_WIBOR_KURS!$C$2:$F$145,3,FALSE),I475))</f>
        <v>_</v>
      </c>
      <c r="J476" s="21" t="str">
        <f t="shared" si="68"/>
        <v>_</v>
      </c>
      <c r="K476" s="29" t="str">
        <f t="shared" si="63"/>
        <v>_</v>
      </c>
      <c r="L476" s="22" t="str">
        <f t="shared" si="69"/>
        <v>_</v>
      </c>
      <c r="M476" s="22" t="str">
        <f t="shared" si="70"/>
        <v>_</v>
      </c>
      <c r="N476" s="32" t="str">
        <f>IF(A476&gt;$C$3,"_",$C$2-SUM($M$11:M476))</f>
        <v>_</v>
      </c>
    </row>
    <row r="477" spans="1:14" ht="12.75">
      <c r="A477" s="18">
        <f t="shared" si="71"/>
        <v>467</v>
      </c>
      <c r="B477" s="20" t="str">
        <f t="shared" si="64"/>
        <v>_</v>
      </c>
      <c r="C477" s="21" t="str">
        <f>IF(A477&gt;$C$3,"_",_xlfn.IFERROR(VLOOKUP(B477,BAZA_LIBOR_WIBOR_KURS!$C$2:$F$145,2,FALSE),C476))</f>
        <v>_</v>
      </c>
      <c r="D477" s="21" t="str">
        <f t="shared" si="65"/>
        <v>_</v>
      </c>
      <c r="E477" s="28" t="str">
        <f t="shared" si="66"/>
        <v>_</v>
      </c>
      <c r="F477" s="28" t="str">
        <f t="shared" si="67"/>
        <v>_</v>
      </c>
      <c r="G477" s="31" t="str">
        <f>IF(A477&gt;$C$3,"_",$C$8-SUM($F$11:F477))</f>
        <v>_</v>
      </c>
      <c r="H477" s="22" t="str">
        <f>IF(A477&gt;$C$3,"_",_xlfn.IFERROR(VLOOKUP(B477,BAZA_LIBOR_WIBOR_KURS!$C$2:$F$145,4,FALSE),H476))</f>
        <v>_</v>
      </c>
      <c r="I477" s="21" t="str">
        <f>IF(A477&gt;$C$3,"_",_xlfn.IFERROR(VLOOKUP(B477,BAZA_LIBOR_WIBOR_KURS!$C$2:$F$145,3,FALSE),I476))</f>
        <v>_</v>
      </c>
      <c r="J477" s="21" t="str">
        <f t="shared" si="68"/>
        <v>_</v>
      </c>
      <c r="K477" s="29" t="str">
        <f t="shared" si="63"/>
        <v>_</v>
      </c>
      <c r="L477" s="22" t="str">
        <f t="shared" si="69"/>
        <v>_</v>
      </c>
      <c r="M477" s="22" t="str">
        <f t="shared" si="70"/>
        <v>_</v>
      </c>
      <c r="N477" s="32" t="str">
        <f>IF(A477&gt;$C$3,"_",$C$2-SUM($M$11:M477))</f>
        <v>_</v>
      </c>
    </row>
    <row r="478" spans="1:14" ht="12.75">
      <c r="A478" s="18">
        <f t="shared" si="71"/>
        <v>468</v>
      </c>
      <c r="B478" s="20" t="str">
        <f t="shared" si="64"/>
        <v>_</v>
      </c>
      <c r="C478" s="21" t="str">
        <f>IF(A478&gt;$C$3,"_",_xlfn.IFERROR(VLOOKUP(B478,BAZA_LIBOR_WIBOR_KURS!$C$2:$F$145,2,FALSE),C477))</f>
        <v>_</v>
      </c>
      <c r="D478" s="21" t="str">
        <f t="shared" si="65"/>
        <v>_</v>
      </c>
      <c r="E478" s="28" t="str">
        <f t="shared" si="66"/>
        <v>_</v>
      </c>
      <c r="F478" s="28" t="str">
        <f t="shared" si="67"/>
        <v>_</v>
      </c>
      <c r="G478" s="31" t="str">
        <f>IF(A478&gt;$C$3,"_",$C$8-SUM($F$11:F478))</f>
        <v>_</v>
      </c>
      <c r="H478" s="22" t="str">
        <f>IF(A478&gt;$C$3,"_",_xlfn.IFERROR(VLOOKUP(B478,BAZA_LIBOR_WIBOR_KURS!$C$2:$F$145,4,FALSE),H477))</f>
        <v>_</v>
      </c>
      <c r="I478" s="21" t="str">
        <f>IF(A478&gt;$C$3,"_",_xlfn.IFERROR(VLOOKUP(B478,BAZA_LIBOR_WIBOR_KURS!$C$2:$F$145,3,FALSE),I477))</f>
        <v>_</v>
      </c>
      <c r="J478" s="21" t="str">
        <f t="shared" si="68"/>
        <v>_</v>
      </c>
      <c r="K478" s="29" t="str">
        <f t="shared" si="63"/>
        <v>_</v>
      </c>
      <c r="L478" s="22" t="str">
        <f t="shared" si="69"/>
        <v>_</v>
      </c>
      <c r="M478" s="22" t="str">
        <f t="shared" si="70"/>
        <v>_</v>
      </c>
      <c r="N478" s="32" t="str">
        <f>IF(A478&gt;$C$3,"_",$C$2-SUM($M$11:M478))</f>
        <v>_</v>
      </c>
    </row>
    <row r="479" spans="1:14" ht="12.75">
      <c r="A479" s="18">
        <f t="shared" si="71"/>
        <v>469</v>
      </c>
      <c r="B479" s="20" t="str">
        <f t="shared" si="64"/>
        <v>_</v>
      </c>
      <c r="C479" s="21" t="str">
        <f>IF(A479&gt;$C$3,"_",_xlfn.IFERROR(VLOOKUP(B479,BAZA_LIBOR_WIBOR_KURS!$C$2:$F$145,2,FALSE),C478))</f>
        <v>_</v>
      </c>
      <c r="D479" s="21" t="str">
        <f t="shared" si="65"/>
        <v>_</v>
      </c>
      <c r="E479" s="28" t="str">
        <f t="shared" si="66"/>
        <v>_</v>
      </c>
      <c r="F479" s="28" t="str">
        <f t="shared" si="67"/>
        <v>_</v>
      </c>
      <c r="G479" s="31" t="str">
        <f>IF(A479&gt;$C$3,"_",$C$8-SUM($F$11:F479))</f>
        <v>_</v>
      </c>
      <c r="H479" s="22" t="str">
        <f>IF(A479&gt;$C$3,"_",_xlfn.IFERROR(VLOOKUP(B479,BAZA_LIBOR_WIBOR_KURS!$C$2:$F$145,4,FALSE),H478))</f>
        <v>_</v>
      </c>
      <c r="I479" s="21" t="str">
        <f>IF(A479&gt;$C$3,"_",_xlfn.IFERROR(VLOOKUP(B479,BAZA_LIBOR_WIBOR_KURS!$C$2:$F$145,3,FALSE),I478))</f>
        <v>_</v>
      </c>
      <c r="J479" s="21" t="str">
        <f t="shared" si="68"/>
        <v>_</v>
      </c>
      <c r="K479" s="29" t="str">
        <f t="shared" si="63"/>
        <v>_</v>
      </c>
      <c r="L479" s="22" t="str">
        <f t="shared" si="69"/>
        <v>_</v>
      </c>
      <c r="M479" s="22" t="str">
        <f t="shared" si="70"/>
        <v>_</v>
      </c>
      <c r="N479" s="32" t="str">
        <f>IF(A479&gt;$C$3,"_",$C$2-SUM($M$11:M479))</f>
        <v>_</v>
      </c>
    </row>
    <row r="480" spans="1:14" ht="12.75">
      <c r="A480" s="18">
        <f t="shared" si="71"/>
        <v>470</v>
      </c>
      <c r="B480" s="20" t="str">
        <f t="shared" si="64"/>
        <v>_</v>
      </c>
      <c r="C480" s="21" t="str">
        <f>IF(A480&gt;$C$3,"_",_xlfn.IFERROR(VLOOKUP(B480,BAZA_LIBOR_WIBOR_KURS!$C$2:$F$145,2,FALSE),C479))</f>
        <v>_</v>
      </c>
      <c r="D480" s="21" t="str">
        <f t="shared" si="65"/>
        <v>_</v>
      </c>
      <c r="E480" s="28" t="str">
        <f t="shared" si="66"/>
        <v>_</v>
      </c>
      <c r="F480" s="28" t="str">
        <f t="shared" si="67"/>
        <v>_</v>
      </c>
      <c r="G480" s="31" t="str">
        <f>IF(A480&gt;$C$3,"_",$C$8-SUM($F$11:F480))</f>
        <v>_</v>
      </c>
      <c r="H480" s="22" t="str">
        <f>IF(A480&gt;$C$3,"_",_xlfn.IFERROR(VLOOKUP(B480,BAZA_LIBOR_WIBOR_KURS!$C$2:$F$145,4,FALSE),H479))</f>
        <v>_</v>
      </c>
      <c r="I480" s="21" t="str">
        <f>IF(A480&gt;$C$3,"_",_xlfn.IFERROR(VLOOKUP(B480,BAZA_LIBOR_WIBOR_KURS!$C$2:$F$145,3,FALSE),I479))</f>
        <v>_</v>
      </c>
      <c r="J480" s="21" t="str">
        <f t="shared" si="68"/>
        <v>_</v>
      </c>
      <c r="K480" s="29" t="str">
        <f t="shared" si="63"/>
        <v>_</v>
      </c>
      <c r="L480" s="22" t="str">
        <f t="shared" si="69"/>
        <v>_</v>
      </c>
      <c r="M480" s="22" t="str">
        <f t="shared" si="70"/>
        <v>_</v>
      </c>
      <c r="N480" s="32" t="str">
        <f>IF(A480&gt;$C$3,"_",$C$2-SUM($M$11:M480))</f>
        <v>_</v>
      </c>
    </row>
    <row r="481" spans="1:14" ht="12.75">
      <c r="A481" s="18">
        <f t="shared" si="71"/>
        <v>471</v>
      </c>
      <c r="B481" s="20" t="str">
        <f t="shared" si="64"/>
        <v>_</v>
      </c>
      <c r="C481" s="21" t="str">
        <f>IF(A481&gt;$C$3,"_",_xlfn.IFERROR(VLOOKUP(B481,BAZA_LIBOR_WIBOR_KURS!$C$2:$F$145,2,FALSE),C480))</f>
        <v>_</v>
      </c>
      <c r="D481" s="21" t="str">
        <f t="shared" si="65"/>
        <v>_</v>
      </c>
      <c r="E481" s="28" t="str">
        <f t="shared" si="66"/>
        <v>_</v>
      </c>
      <c r="F481" s="28" t="str">
        <f t="shared" si="67"/>
        <v>_</v>
      </c>
      <c r="G481" s="31" t="str">
        <f>IF(A481&gt;$C$3,"_",$C$8-SUM($F$11:F481))</f>
        <v>_</v>
      </c>
      <c r="H481" s="22" t="str">
        <f>IF(A481&gt;$C$3,"_",_xlfn.IFERROR(VLOOKUP(B481,BAZA_LIBOR_WIBOR_KURS!$C$2:$F$145,4,FALSE),H480))</f>
        <v>_</v>
      </c>
      <c r="I481" s="21" t="str">
        <f>IF(A481&gt;$C$3,"_",_xlfn.IFERROR(VLOOKUP(B481,BAZA_LIBOR_WIBOR_KURS!$C$2:$F$145,3,FALSE),I480))</f>
        <v>_</v>
      </c>
      <c r="J481" s="21" t="str">
        <f t="shared" si="68"/>
        <v>_</v>
      </c>
      <c r="K481" s="29" t="str">
        <f t="shared" si="63"/>
        <v>_</v>
      </c>
      <c r="L481" s="22" t="str">
        <f t="shared" si="69"/>
        <v>_</v>
      </c>
      <c r="M481" s="22" t="str">
        <f t="shared" si="70"/>
        <v>_</v>
      </c>
      <c r="N481" s="32" t="str">
        <f>IF(A481&gt;$C$3,"_",$C$2-SUM($M$11:M481))</f>
        <v>_</v>
      </c>
    </row>
    <row r="482" spans="1:14" ht="12.75">
      <c r="A482" s="18">
        <f t="shared" si="71"/>
        <v>472</v>
      </c>
      <c r="B482" s="20" t="str">
        <f t="shared" si="64"/>
        <v>_</v>
      </c>
      <c r="C482" s="21" t="str">
        <f>IF(A482&gt;$C$3,"_",_xlfn.IFERROR(VLOOKUP(B482,BAZA_LIBOR_WIBOR_KURS!$C$2:$F$145,2,FALSE),C481))</f>
        <v>_</v>
      </c>
      <c r="D482" s="21" t="str">
        <f t="shared" si="65"/>
        <v>_</v>
      </c>
      <c r="E482" s="28" t="str">
        <f t="shared" si="66"/>
        <v>_</v>
      </c>
      <c r="F482" s="28" t="str">
        <f t="shared" si="67"/>
        <v>_</v>
      </c>
      <c r="G482" s="31" t="str">
        <f>IF(A482&gt;$C$3,"_",$C$8-SUM($F$11:F482))</f>
        <v>_</v>
      </c>
      <c r="H482" s="22" t="str">
        <f>IF(A482&gt;$C$3,"_",_xlfn.IFERROR(VLOOKUP(B482,BAZA_LIBOR_WIBOR_KURS!$C$2:$F$145,4,FALSE),H481))</f>
        <v>_</v>
      </c>
      <c r="I482" s="21" t="str">
        <f>IF(A482&gt;$C$3,"_",_xlfn.IFERROR(VLOOKUP(B482,BAZA_LIBOR_WIBOR_KURS!$C$2:$F$145,3,FALSE),I481))</f>
        <v>_</v>
      </c>
      <c r="J482" s="21" t="str">
        <f t="shared" si="68"/>
        <v>_</v>
      </c>
      <c r="K482" s="29" t="str">
        <f t="shared" si="63"/>
        <v>_</v>
      </c>
      <c r="L482" s="22" t="str">
        <f t="shared" si="69"/>
        <v>_</v>
      </c>
      <c r="M482" s="22" t="str">
        <f t="shared" si="70"/>
        <v>_</v>
      </c>
      <c r="N482" s="32" t="str">
        <f>IF(A482&gt;$C$3,"_",$C$2-SUM($M$11:M482))</f>
        <v>_</v>
      </c>
    </row>
    <row r="483" spans="1:14" ht="12.75">
      <c r="A483" s="18">
        <f t="shared" si="71"/>
        <v>473</v>
      </c>
      <c r="B483" s="20" t="str">
        <f t="shared" si="64"/>
        <v>_</v>
      </c>
      <c r="C483" s="21" t="str">
        <f>IF(A483&gt;$C$3,"_",_xlfn.IFERROR(VLOOKUP(B483,BAZA_LIBOR_WIBOR_KURS!$C$2:$F$145,2,FALSE),C482))</f>
        <v>_</v>
      </c>
      <c r="D483" s="21" t="str">
        <f t="shared" si="65"/>
        <v>_</v>
      </c>
      <c r="E483" s="28" t="str">
        <f t="shared" si="66"/>
        <v>_</v>
      </c>
      <c r="F483" s="28" t="str">
        <f t="shared" si="67"/>
        <v>_</v>
      </c>
      <c r="G483" s="31" t="str">
        <f>IF(A483&gt;$C$3,"_",$C$8-SUM($F$11:F483))</f>
        <v>_</v>
      </c>
      <c r="H483" s="22" t="str">
        <f>IF(A483&gt;$C$3,"_",_xlfn.IFERROR(VLOOKUP(B483,BAZA_LIBOR_WIBOR_KURS!$C$2:$F$145,4,FALSE),H482))</f>
        <v>_</v>
      </c>
      <c r="I483" s="21" t="str">
        <f>IF(A483&gt;$C$3,"_",_xlfn.IFERROR(VLOOKUP(B483,BAZA_LIBOR_WIBOR_KURS!$C$2:$F$145,3,FALSE),I482))</f>
        <v>_</v>
      </c>
      <c r="J483" s="21" t="str">
        <f t="shared" si="68"/>
        <v>_</v>
      </c>
      <c r="K483" s="29" t="str">
        <f t="shared" si="63"/>
        <v>_</v>
      </c>
      <c r="L483" s="22" t="str">
        <f t="shared" si="69"/>
        <v>_</v>
      </c>
      <c r="M483" s="22" t="str">
        <f t="shared" si="70"/>
        <v>_</v>
      </c>
      <c r="N483" s="32" t="str">
        <f>IF(A483&gt;$C$3,"_",$C$2-SUM($M$11:M483))</f>
        <v>_</v>
      </c>
    </row>
    <row r="484" spans="1:14" ht="12.75">
      <c r="A484" s="18">
        <f t="shared" si="71"/>
        <v>474</v>
      </c>
      <c r="B484" s="20" t="str">
        <f t="shared" si="64"/>
        <v>_</v>
      </c>
      <c r="C484" s="21" t="str">
        <f>IF(A484&gt;$C$3,"_",_xlfn.IFERROR(VLOOKUP(B484,BAZA_LIBOR_WIBOR_KURS!$C$2:$F$145,2,FALSE),C483))</f>
        <v>_</v>
      </c>
      <c r="D484" s="21" t="str">
        <f t="shared" si="65"/>
        <v>_</v>
      </c>
      <c r="E484" s="28" t="str">
        <f t="shared" si="66"/>
        <v>_</v>
      </c>
      <c r="F484" s="28" t="str">
        <f t="shared" si="67"/>
        <v>_</v>
      </c>
      <c r="G484" s="31" t="str">
        <f>IF(A484&gt;$C$3,"_",$C$8-SUM($F$11:F484))</f>
        <v>_</v>
      </c>
      <c r="H484" s="22" t="str">
        <f>IF(A484&gt;$C$3,"_",_xlfn.IFERROR(VLOOKUP(B484,BAZA_LIBOR_WIBOR_KURS!$C$2:$F$145,4,FALSE),H483))</f>
        <v>_</v>
      </c>
      <c r="I484" s="21" t="str">
        <f>IF(A484&gt;$C$3,"_",_xlfn.IFERROR(VLOOKUP(B484,BAZA_LIBOR_WIBOR_KURS!$C$2:$F$145,3,FALSE),I483))</f>
        <v>_</v>
      </c>
      <c r="J484" s="21" t="str">
        <f t="shared" si="68"/>
        <v>_</v>
      </c>
      <c r="K484" s="29" t="str">
        <f t="shared" si="63"/>
        <v>_</v>
      </c>
      <c r="L484" s="22" t="str">
        <f t="shared" si="69"/>
        <v>_</v>
      </c>
      <c r="M484" s="22" t="str">
        <f t="shared" si="70"/>
        <v>_</v>
      </c>
      <c r="N484" s="32" t="str">
        <f>IF(A484&gt;$C$3,"_",$C$2-SUM($M$11:M484))</f>
        <v>_</v>
      </c>
    </row>
    <row r="485" spans="1:14" ht="12.75">
      <c r="A485" s="18">
        <f t="shared" si="71"/>
        <v>475</v>
      </c>
      <c r="B485" s="20" t="str">
        <f t="shared" si="64"/>
        <v>_</v>
      </c>
      <c r="C485" s="21" t="str">
        <f>IF(A485&gt;$C$3,"_",_xlfn.IFERROR(VLOOKUP(B485,BAZA_LIBOR_WIBOR_KURS!$C$2:$F$145,2,FALSE),C484))</f>
        <v>_</v>
      </c>
      <c r="D485" s="21" t="str">
        <f t="shared" si="65"/>
        <v>_</v>
      </c>
      <c r="E485" s="28" t="str">
        <f t="shared" si="66"/>
        <v>_</v>
      </c>
      <c r="F485" s="28" t="str">
        <f t="shared" si="67"/>
        <v>_</v>
      </c>
      <c r="G485" s="31" t="str">
        <f>IF(A485&gt;$C$3,"_",$C$8-SUM($F$11:F485))</f>
        <v>_</v>
      </c>
      <c r="H485" s="22" t="str">
        <f>IF(A485&gt;$C$3,"_",_xlfn.IFERROR(VLOOKUP(B485,BAZA_LIBOR_WIBOR_KURS!$C$2:$F$145,4,FALSE),H484))</f>
        <v>_</v>
      </c>
      <c r="I485" s="21" t="str">
        <f>IF(A485&gt;$C$3,"_",_xlfn.IFERROR(VLOOKUP(B485,BAZA_LIBOR_WIBOR_KURS!$C$2:$F$145,3,FALSE),I484))</f>
        <v>_</v>
      </c>
      <c r="J485" s="21" t="str">
        <f t="shared" si="68"/>
        <v>_</v>
      </c>
      <c r="K485" s="29" t="str">
        <f t="shared" si="63"/>
        <v>_</v>
      </c>
      <c r="L485" s="22" t="str">
        <f t="shared" si="69"/>
        <v>_</v>
      </c>
      <c r="M485" s="22" t="str">
        <f t="shared" si="70"/>
        <v>_</v>
      </c>
      <c r="N485" s="32" t="str">
        <f>IF(A485&gt;$C$3,"_",$C$2-SUM($M$11:M485))</f>
        <v>_</v>
      </c>
    </row>
    <row r="486" spans="1:14" ht="12.75">
      <c r="A486" s="18">
        <f t="shared" si="71"/>
        <v>476</v>
      </c>
      <c r="B486" s="20" t="str">
        <f t="shared" si="64"/>
        <v>_</v>
      </c>
      <c r="C486" s="21" t="str">
        <f>IF(A486&gt;$C$3,"_",_xlfn.IFERROR(VLOOKUP(B486,BAZA_LIBOR_WIBOR_KURS!$C$2:$F$145,2,FALSE),C485))</f>
        <v>_</v>
      </c>
      <c r="D486" s="21" t="str">
        <f t="shared" si="65"/>
        <v>_</v>
      </c>
      <c r="E486" s="28" t="str">
        <f t="shared" si="66"/>
        <v>_</v>
      </c>
      <c r="F486" s="28" t="str">
        <f t="shared" si="67"/>
        <v>_</v>
      </c>
      <c r="G486" s="31" t="str">
        <f>IF(A486&gt;$C$3,"_",$C$8-SUM($F$11:F486))</f>
        <v>_</v>
      </c>
      <c r="H486" s="22" t="str">
        <f>IF(A486&gt;$C$3,"_",_xlfn.IFERROR(VLOOKUP(B486,BAZA_LIBOR_WIBOR_KURS!$C$2:$F$145,4,FALSE),H485))</f>
        <v>_</v>
      </c>
      <c r="I486" s="21" t="str">
        <f>IF(A486&gt;$C$3,"_",_xlfn.IFERROR(VLOOKUP(B486,BAZA_LIBOR_WIBOR_KURS!$C$2:$F$145,3,FALSE),I485))</f>
        <v>_</v>
      </c>
      <c r="J486" s="21" t="str">
        <f t="shared" si="68"/>
        <v>_</v>
      </c>
      <c r="K486" s="29" t="str">
        <f t="shared" si="63"/>
        <v>_</v>
      </c>
      <c r="L486" s="22" t="str">
        <f t="shared" si="69"/>
        <v>_</v>
      </c>
      <c r="M486" s="22" t="str">
        <f t="shared" si="70"/>
        <v>_</v>
      </c>
      <c r="N486" s="32" t="str">
        <f>IF(A486&gt;$C$3,"_",$C$2-SUM($M$11:M486))</f>
        <v>_</v>
      </c>
    </row>
    <row r="487" spans="1:14" ht="12.75">
      <c r="A487" s="18">
        <f t="shared" si="71"/>
        <v>477</v>
      </c>
      <c r="B487" s="20" t="str">
        <f t="shared" si="64"/>
        <v>_</v>
      </c>
      <c r="C487" s="21" t="str">
        <f>IF(A487&gt;$C$3,"_",_xlfn.IFERROR(VLOOKUP(B487,BAZA_LIBOR_WIBOR_KURS!$C$2:$F$145,2,FALSE),C486))</f>
        <v>_</v>
      </c>
      <c r="D487" s="21" t="str">
        <f t="shared" si="65"/>
        <v>_</v>
      </c>
      <c r="E487" s="28" t="str">
        <f t="shared" si="66"/>
        <v>_</v>
      </c>
      <c r="F487" s="28" t="str">
        <f t="shared" si="67"/>
        <v>_</v>
      </c>
      <c r="G487" s="31" t="str">
        <f>IF(A487&gt;$C$3,"_",$C$8-SUM($F$11:F487))</f>
        <v>_</v>
      </c>
      <c r="H487" s="22" t="str">
        <f>IF(A487&gt;$C$3,"_",_xlfn.IFERROR(VLOOKUP(B487,BAZA_LIBOR_WIBOR_KURS!$C$2:$F$145,4,FALSE),H486))</f>
        <v>_</v>
      </c>
      <c r="I487" s="21" t="str">
        <f>IF(A487&gt;$C$3,"_",_xlfn.IFERROR(VLOOKUP(B487,BAZA_LIBOR_WIBOR_KURS!$C$2:$F$145,3,FALSE),I486))</f>
        <v>_</v>
      </c>
      <c r="J487" s="21" t="str">
        <f t="shared" si="68"/>
        <v>_</v>
      </c>
      <c r="K487" s="29" t="str">
        <f t="shared" si="63"/>
        <v>_</v>
      </c>
      <c r="L487" s="22" t="str">
        <f t="shared" si="69"/>
        <v>_</v>
      </c>
      <c r="M487" s="22" t="str">
        <f t="shared" si="70"/>
        <v>_</v>
      </c>
      <c r="N487" s="32" t="str">
        <f>IF(A487&gt;$C$3,"_",$C$2-SUM($M$11:M487))</f>
        <v>_</v>
      </c>
    </row>
    <row r="488" spans="1:14" ht="12.75">
      <c r="A488" s="18">
        <f t="shared" si="71"/>
        <v>478</v>
      </c>
      <c r="B488" s="20" t="str">
        <f t="shared" si="64"/>
        <v>_</v>
      </c>
      <c r="C488" s="21" t="str">
        <f>IF(A488&gt;$C$3,"_",_xlfn.IFERROR(VLOOKUP(B488,BAZA_LIBOR_WIBOR_KURS!$C$2:$F$145,2,FALSE),C487))</f>
        <v>_</v>
      </c>
      <c r="D488" s="21" t="str">
        <f t="shared" si="65"/>
        <v>_</v>
      </c>
      <c r="E488" s="28" t="str">
        <f t="shared" si="66"/>
        <v>_</v>
      </c>
      <c r="F488" s="28" t="str">
        <f t="shared" si="67"/>
        <v>_</v>
      </c>
      <c r="G488" s="31" t="str">
        <f>IF(A488&gt;$C$3,"_",$C$8-SUM($F$11:F488))</f>
        <v>_</v>
      </c>
      <c r="H488" s="22" t="str">
        <f>IF(A488&gt;$C$3,"_",_xlfn.IFERROR(VLOOKUP(B488,BAZA_LIBOR_WIBOR_KURS!$C$2:$F$145,4,FALSE),H487))</f>
        <v>_</v>
      </c>
      <c r="I488" s="21" t="str">
        <f>IF(A488&gt;$C$3,"_",_xlfn.IFERROR(VLOOKUP(B488,BAZA_LIBOR_WIBOR_KURS!$C$2:$F$145,3,FALSE),I487))</f>
        <v>_</v>
      </c>
      <c r="J488" s="21" t="str">
        <f t="shared" si="68"/>
        <v>_</v>
      </c>
      <c r="K488" s="29" t="str">
        <f t="shared" si="63"/>
        <v>_</v>
      </c>
      <c r="L488" s="22" t="str">
        <f t="shared" si="69"/>
        <v>_</v>
      </c>
      <c r="M488" s="22" t="str">
        <f t="shared" si="70"/>
        <v>_</v>
      </c>
      <c r="N488" s="32" t="str">
        <f>IF(A488&gt;$C$3,"_",$C$2-SUM($M$11:M488))</f>
        <v>_</v>
      </c>
    </row>
    <row r="489" spans="1:14" ht="12.75">
      <c r="A489" s="18">
        <f t="shared" si="71"/>
        <v>479</v>
      </c>
      <c r="B489" s="20" t="str">
        <f t="shared" si="64"/>
        <v>_</v>
      </c>
      <c r="C489" s="21" t="str">
        <f>IF(A489&gt;$C$3,"_",_xlfn.IFERROR(VLOOKUP(B489,BAZA_LIBOR_WIBOR_KURS!$C$2:$F$145,2,FALSE),C488))</f>
        <v>_</v>
      </c>
      <c r="D489" s="21" t="str">
        <f t="shared" si="65"/>
        <v>_</v>
      </c>
      <c r="E489" s="28" t="str">
        <f t="shared" si="66"/>
        <v>_</v>
      </c>
      <c r="F489" s="28" t="str">
        <f t="shared" si="67"/>
        <v>_</v>
      </c>
      <c r="G489" s="31" t="str">
        <f>IF(A489&gt;$C$3,"_",$C$8-SUM($F$11:F489))</f>
        <v>_</v>
      </c>
      <c r="H489" s="22" t="str">
        <f>IF(A489&gt;$C$3,"_",_xlfn.IFERROR(VLOOKUP(B489,BAZA_LIBOR_WIBOR_KURS!$C$2:$F$145,4,FALSE),H488))</f>
        <v>_</v>
      </c>
      <c r="I489" s="21" t="str">
        <f>IF(A489&gt;$C$3,"_",_xlfn.IFERROR(VLOOKUP(B489,BAZA_LIBOR_WIBOR_KURS!$C$2:$F$145,3,FALSE),I488))</f>
        <v>_</v>
      </c>
      <c r="J489" s="21" t="str">
        <f t="shared" si="68"/>
        <v>_</v>
      </c>
      <c r="K489" s="29" t="str">
        <f t="shared" si="63"/>
        <v>_</v>
      </c>
      <c r="L489" s="22" t="str">
        <f t="shared" si="69"/>
        <v>_</v>
      </c>
      <c r="M489" s="22" t="str">
        <f t="shared" si="70"/>
        <v>_</v>
      </c>
      <c r="N489" s="32" t="str">
        <f>IF(A489&gt;$C$3,"_",$C$2-SUM($M$11:M489))</f>
        <v>_</v>
      </c>
    </row>
    <row r="490" spans="1:14" ht="12.75">
      <c r="A490" s="18">
        <f t="shared" si="71"/>
        <v>480</v>
      </c>
      <c r="B490" s="20" t="str">
        <f t="shared" si="64"/>
        <v>_</v>
      </c>
      <c r="C490" s="21" t="str">
        <f>IF(A490&gt;$C$3,"_",_xlfn.IFERROR(VLOOKUP(B490,BAZA_LIBOR_WIBOR_KURS!$C$2:$F$145,2,FALSE),C489))</f>
        <v>_</v>
      </c>
      <c r="D490" s="21" t="str">
        <f t="shared" si="65"/>
        <v>_</v>
      </c>
      <c r="E490" s="28" t="str">
        <f t="shared" si="66"/>
        <v>_</v>
      </c>
      <c r="F490" s="28" t="str">
        <f t="shared" si="67"/>
        <v>_</v>
      </c>
      <c r="G490" s="31" t="str">
        <f>IF(A490&gt;$C$3,"_",$C$8-SUM($F$11:F490))</f>
        <v>_</v>
      </c>
      <c r="H490" s="22" t="str">
        <f>IF(A490&gt;$C$3,"_",_xlfn.IFERROR(VLOOKUP(B490,BAZA_LIBOR_WIBOR_KURS!$C$2:$F$145,4,FALSE),H489))</f>
        <v>_</v>
      </c>
      <c r="I490" s="21" t="str">
        <f>IF(A490&gt;$C$3,"_",_xlfn.IFERROR(VLOOKUP(B490,BAZA_LIBOR_WIBOR_KURS!$C$2:$F$145,3,FALSE),I489))</f>
        <v>_</v>
      </c>
      <c r="J490" s="21" t="str">
        <f t="shared" si="68"/>
        <v>_</v>
      </c>
      <c r="K490" s="29" t="str">
        <f t="shared" si="63"/>
        <v>_</v>
      </c>
      <c r="L490" s="22" t="str">
        <f t="shared" si="69"/>
        <v>_</v>
      </c>
      <c r="M490" s="22" t="str">
        <f t="shared" si="70"/>
        <v>_</v>
      </c>
      <c r="N490" s="32" t="str">
        <f>IF(A490&gt;$C$3,"_",$C$2-SUM($M$11:M490))</f>
        <v>_</v>
      </c>
    </row>
  </sheetData>
  <sheetProtection/>
  <conditionalFormatting sqref="A11:N490">
    <cfRule type="expression" priority="3" dxfId="1">
      <formula>$B11=$F$4</formula>
    </cfRule>
    <cfRule type="expression" priority="4" dxfId="0">
      <formula>MONTH($B11)=12</formula>
    </cfRule>
  </conditionalFormatting>
  <dataValidations count="1">
    <dataValidation type="whole" allowBlank="1" showInputMessage="1" showErrorMessage="1" sqref="C3">
      <formula1>1</formula1>
      <formula2>480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I137" sqref="I137"/>
    </sheetView>
  </sheetViews>
  <sheetFormatPr defaultColWidth="9.140625" defaultRowHeight="12.75"/>
  <cols>
    <col min="1" max="1" width="7.421875" style="1" customWidth="1"/>
    <col min="2" max="2" width="9.00390625" style="1" customWidth="1"/>
    <col min="3" max="3" width="9.421875" style="1" customWidth="1"/>
    <col min="4" max="4" width="15.421875" style="3" customWidth="1"/>
    <col min="5" max="6" width="15.710937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spans="1:6" ht="12.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</row>
    <row r="2" spans="1:10" ht="12.75">
      <c r="A2" s="1">
        <v>2005</v>
      </c>
      <c r="B2" s="1">
        <v>1</v>
      </c>
      <c r="C2" s="5">
        <f aca="true" t="shared" si="0" ref="C2:C33">DATE(A2,B2,1)</f>
        <v>38353</v>
      </c>
      <c r="D2" s="6">
        <v>0.00739</v>
      </c>
      <c r="E2" s="6">
        <v>0.06631428571428573</v>
      </c>
      <c r="F2" s="7">
        <v>2.638757142857143</v>
      </c>
      <c r="H2" s="1">
        <v>2005</v>
      </c>
      <c r="I2" s="1" t="s">
        <v>7</v>
      </c>
      <c r="J2" s="1">
        <v>1</v>
      </c>
    </row>
    <row r="3" spans="1:10" ht="12.75">
      <c r="A3" s="1">
        <v>2005</v>
      </c>
      <c r="B3" s="1">
        <v>2</v>
      </c>
      <c r="C3" s="5">
        <f t="shared" si="0"/>
        <v>38384</v>
      </c>
      <c r="D3" s="6">
        <v>0.00752</v>
      </c>
      <c r="E3" s="6">
        <v>0.06540999999999998</v>
      </c>
      <c r="F3" s="7">
        <v>2.5710299999999995</v>
      </c>
      <c r="H3" s="1">
        <v>2006</v>
      </c>
      <c r="I3" s="1" t="s">
        <v>8</v>
      </c>
      <c r="J3" s="1">
        <v>2</v>
      </c>
    </row>
    <row r="4" spans="1:10" ht="12.75">
      <c r="A4" s="1">
        <v>2005</v>
      </c>
      <c r="B4" s="1">
        <v>3</v>
      </c>
      <c r="C4" s="5">
        <f t="shared" si="0"/>
        <v>38412</v>
      </c>
      <c r="D4" s="6">
        <v>0.00754</v>
      </c>
      <c r="E4" s="6">
        <v>0.06154545454545454</v>
      </c>
      <c r="F4" s="7">
        <v>2.5933227272727275</v>
      </c>
      <c r="H4" s="1">
        <v>2007</v>
      </c>
      <c r="I4" s="1" t="s">
        <v>9</v>
      </c>
      <c r="J4" s="1">
        <v>3</v>
      </c>
    </row>
    <row r="5" spans="1:10" ht="12.75">
      <c r="A5" s="1">
        <v>2005</v>
      </c>
      <c r="B5" s="1">
        <v>4</v>
      </c>
      <c r="C5" s="5">
        <f t="shared" si="0"/>
        <v>38443</v>
      </c>
      <c r="D5" s="6">
        <v>0.00765</v>
      </c>
      <c r="E5" s="6">
        <v>0.057765</v>
      </c>
      <c r="F5" s="7">
        <v>2.686135</v>
      </c>
      <c r="H5" s="1">
        <v>2008</v>
      </c>
      <c r="I5" s="1" t="s">
        <v>10</v>
      </c>
      <c r="J5" s="1">
        <v>4</v>
      </c>
    </row>
    <row r="6" spans="1:10" ht="12.75">
      <c r="A6" s="1">
        <v>2005</v>
      </c>
      <c r="B6" s="1">
        <v>5</v>
      </c>
      <c r="C6" s="5">
        <f t="shared" si="0"/>
        <v>38473</v>
      </c>
      <c r="D6" s="6">
        <v>0.00755</v>
      </c>
      <c r="E6" s="6">
        <v>0.054815</v>
      </c>
      <c r="F6" s="7">
        <v>2.705275</v>
      </c>
      <c r="H6" s="1">
        <v>2009</v>
      </c>
      <c r="I6" s="1" t="s">
        <v>11</v>
      </c>
      <c r="J6" s="1">
        <v>5</v>
      </c>
    </row>
    <row r="7" spans="1:10" ht="12.75">
      <c r="A7" s="1">
        <v>2005</v>
      </c>
      <c r="B7" s="1">
        <v>6</v>
      </c>
      <c r="C7" s="5">
        <f t="shared" si="0"/>
        <v>38504</v>
      </c>
      <c r="D7" s="6">
        <v>0.00749</v>
      </c>
      <c r="E7" s="6">
        <v>0.052181818181818176</v>
      </c>
      <c r="F7" s="7">
        <v>2.6393318181818177</v>
      </c>
      <c r="H7" s="1">
        <v>2010</v>
      </c>
      <c r="I7" s="1" t="s">
        <v>12</v>
      </c>
      <c r="J7" s="1">
        <v>6</v>
      </c>
    </row>
    <row r="8" spans="1:10" ht="12.75">
      <c r="A8" s="1">
        <v>2005</v>
      </c>
      <c r="B8" s="1">
        <v>7</v>
      </c>
      <c r="C8" s="5">
        <f t="shared" si="0"/>
        <v>38534</v>
      </c>
      <c r="D8" s="6">
        <v>0.00749</v>
      </c>
      <c r="E8" s="6">
        <v>0.0468095238095238</v>
      </c>
      <c r="F8" s="7">
        <v>2.6309952380952386</v>
      </c>
      <c r="H8" s="1">
        <v>2011</v>
      </c>
      <c r="I8" s="1" t="s">
        <v>13</v>
      </c>
      <c r="J8" s="1">
        <v>7</v>
      </c>
    </row>
    <row r="9" spans="1:10" ht="12.75">
      <c r="A9" s="1">
        <v>2005</v>
      </c>
      <c r="B9" s="1">
        <v>8</v>
      </c>
      <c r="C9" s="5">
        <f t="shared" si="0"/>
        <v>38565</v>
      </c>
      <c r="D9" s="6">
        <v>0.00759</v>
      </c>
      <c r="E9" s="6">
        <v>0.04674090909090909</v>
      </c>
      <c r="F9" s="7">
        <v>2.604363636363637</v>
      </c>
      <c r="H9" s="1">
        <v>2012</v>
      </c>
      <c r="I9" s="1" t="s">
        <v>14</v>
      </c>
      <c r="J9" s="1">
        <v>8</v>
      </c>
    </row>
    <row r="10" spans="1:10" ht="12.75">
      <c r="A10" s="1">
        <v>2005</v>
      </c>
      <c r="B10" s="1">
        <v>9</v>
      </c>
      <c r="C10" s="5">
        <f t="shared" si="0"/>
        <v>38596</v>
      </c>
      <c r="D10" s="6">
        <v>0.00762</v>
      </c>
      <c r="E10" s="6">
        <v>0.04513181818181819</v>
      </c>
      <c r="F10" s="7">
        <v>2.5313181818181816</v>
      </c>
      <c r="H10" s="1">
        <v>2013</v>
      </c>
      <c r="I10" s="1" t="s">
        <v>15</v>
      </c>
      <c r="J10" s="1">
        <v>9</v>
      </c>
    </row>
    <row r="11" spans="1:10" ht="12.75">
      <c r="A11" s="1">
        <v>2005</v>
      </c>
      <c r="B11" s="1">
        <v>10</v>
      </c>
      <c r="C11" s="5">
        <f t="shared" si="0"/>
        <v>38626</v>
      </c>
      <c r="D11" s="6">
        <v>0.00812</v>
      </c>
      <c r="E11" s="6">
        <v>0.04545238095238096</v>
      </c>
      <c r="F11" s="7">
        <v>2.5312</v>
      </c>
      <c r="H11" s="1">
        <v>2014</v>
      </c>
      <c r="I11" s="1" t="s">
        <v>16</v>
      </c>
      <c r="J11" s="1">
        <v>10</v>
      </c>
    </row>
    <row r="12" spans="1:10" ht="12.75">
      <c r="A12" s="1">
        <v>2005</v>
      </c>
      <c r="B12" s="1">
        <v>11</v>
      </c>
      <c r="C12" s="5">
        <f t="shared" si="0"/>
        <v>38657</v>
      </c>
      <c r="D12" s="6">
        <v>0.00953</v>
      </c>
      <c r="E12" s="6">
        <v>0.046384999999999996</v>
      </c>
      <c r="F12" s="7">
        <v>2.56726</v>
      </c>
      <c r="H12" s="1">
        <v>2015</v>
      </c>
      <c r="I12" s="1" t="s">
        <v>17</v>
      </c>
      <c r="J12" s="1">
        <v>11</v>
      </c>
    </row>
    <row r="13" spans="1:10" ht="12.75">
      <c r="A13" s="1">
        <v>2005</v>
      </c>
      <c r="B13" s="1">
        <v>12</v>
      </c>
      <c r="C13" s="5">
        <f t="shared" si="0"/>
        <v>38687</v>
      </c>
      <c r="D13" s="6">
        <v>0.01023</v>
      </c>
      <c r="E13" s="6">
        <v>0.04616666666666668</v>
      </c>
      <c r="F13" s="7">
        <v>2.4891857142857146</v>
      </c>
      <c r="H13" s="1">
        <v>2016</v>
      </c>
      <c r="I13" s="1" t="s">
        <v>18</v>
      </c>
      <c r="J13" s="1">
        <v>12</v>
      </c>
    </row>
    <row r="14" spans="1:9" ht="12.75">
      <c r="A14" s="1">
        <v>2006</v>
      </c>
      <c r="B14" s="1">
        <v>1</v>
      </c>
      <c r="C14" s="5">
        <f t="shared" si="0"/>
        <v>38718</v>
      </c>
      <c r="D14" s="6">
        <v>0.01008</v>
      </c>
      <c r="E14" s="6">
        <v>0.04486363636363637</v>
      </c>
      <c r="F14" s="7">
        <v>2.4668818181818177</v>
      </c>
      <c r="I14" s="8"/>
    </row>
    <row r="15" spans="1:9" ht="12.75">
      <c r="A15" s="1">
        <v>2006</v>
      </c>
      <c r="B15" s="1">
        <v>2</v>
      </c>
      <c r="C15" s="5">
        <f t="shared" si="0"/>
        <v>38749</v>
      </c>
      <c r="D15" s="6">
        <v>0.01089</v>
      </c>
      <c r="E15" s="6">
        <v>0.042615</v>
      </c>
      <c r="F15" s="7">
        <v>2.435605</v>
      </c>
      <c r="I15" s="8"/>
    </row>
    <row r="16" spans="1:9" ht="12.75">
      <c r="A16" s="1">
        <v>2006</v>
      </c>
      <c r="B16" s="1">
        <v>3</v>
      </c>
      <c r="C16" s="5">
        <f t="shared" si="0"/>
        <v>38777</v>
      </c>
      <c r="D16" s="6">
        <v>0.01211</v>
      </c>
      <c r="E16" s="6">
        <v>0.041213043478260866</v>
      </c>
      <c r="F16" s="7">
        <v>2.4734347826086958</v>
      </c>
      <c r="I16" s="8"/>
    </row>
    <row r="17" spans="1:9" ht="12.75">
      <c r="A17" s="1">
        <v>2006</v>
      </c>
      <c r="B17" s="1">
        <v>4</v>
      </c>
      <c r="C17" s="5">
        <f t="shared" si="0"/>
        <v>38808</v>
      </c>
      <c r="D17" s="6">
        <v>0.01281</v>
      </c>
      <c r="E17" s="6">
        <v>0.041400000000000006</v>
      </c>
      <c r="F17" s="7">
        <v>2.488457894736842</v>
      </c>
      <c r="I17" s="8"/>
    </row>
    <row r="18" spans="1:9" ht="12.75">
      <c r="A18" s="1">
        <v>2006</v>
      </c>
      <c r="B18" s="1">
        <v>5</v>
      </c>
      <c r="C18" s="5">
        <f t="shared" si="0"/>
        <v>38838</v>
      </c>
      <c r="D18" s="6">
        <v>0.01406</v>
      </c>
      <c r="E18" s="6">
        <v>0.04153809523809523</v>
      </c>
      <c r="F18" s="7">
        <v>2.5053666666666667</v>
      </c>
      <c r="I18" s="8"/>
    </row>
    <row r="19" spans="1:9" ht="12.75">
      <c r="A19" s="1">
        <v>2006</v>
      </c>
      <c r="B19" s="1">
        <v>6</v>
      </c>
      <c r="C19" s="5">
        <f t="shared" si="0"/>
        <v>38869</v>
      </c>
      <c r="D19" s="6">
        <v>0.01481</v>
      </c>
      <c r="E19" s="6">
        <v>0.04174761904761905</v>
      </c>
      <c r="F19" s="7">
        <v>2.5767523809523816</v>
      </c>
      <c r="I19" s="8"/>
    </row>
    <row r="20" spans="1:9" ht="12.75">
      <c r="A20" s="1">
        <v>2006</v>
      </c>
      <c r="B20" s="1">
        <v>7</v>
      </c>
      <c r="C20" s="5">
        <f t="shared" si="0"/>
        <v>38899</v>
      </c>
      <c r="D20" s="6">
        <v>0.0153</v>
      </c>
      <c r="E20" s="6">
        <v>0.04193333333333332</v>
      </c>
      <c r="F20" s="7">
        <v>2.5478952380952373</v>
      </c>
      <c r="I20" s="8"/>
    </row>
    <row r="21" spans="1:9" ht="12.75">
      <c r="A21" s="1">
        <v>2006</v>
      </c>
      <c r="B21" s="1">
        <v>8</v>
      </c>
      <c r="C21" s="5">
        <f t="shared" si="0"/>
        <v>38930</v>
      </c>
      <c r="D21" s="6">
        <v>0.01611</v>
      </c>
      <c r="E21" s="6">
        <v>0.04194090909090911</v>
      </c>
      <c r="F21" s="7">
        <v>2.475327272727273</v>
      </c>
      <c r="I21" s="8"/>
    </row>
    <row r="22" spans="1:9" ht="12.75">
      <c r="A22" s="1">
        <v>2006</v>
      </c>
      <c r="B22" s="1">
        <v>9</v>
      </c>
      <c r="C22" s="5">
        <f t="shared" si="0"/>
        <v>38961</v>
      </c>
      <c r="D22" s="6">
        <v>0.01737</v>
      </c>
      <c r="E22" s="6">
        <v>0.0420904761904762</v>
      </c>
      <c r="F22" s="7">
        <v>2.5061285714285715</v>
      </c>
      <c r="I22" s="8"/>
    </row>
    <row r="23" spans="1:9" ht="12.75">
      <c r="A23" s="1">
        <v>2006</v>
      </c>
      <c r="B23" s="1">
        <v>10</v>
      </c>
      <c r="C23" s="5">
        <f t="shared" si="0"/>
        <v>38991</v>
      </c>
      <c r="D23" s="6">
        <v>0.01845</v>
      </c>
      <c r="E23" s="6">
        <v>0.042168181818181834</v>
      </c>
      <c r="F23" s="7">
        <v>2.45505</v>
      </c>
      <c r="I23" s="8"/>
    </row>
    <row r="24" spans="1:9" ht="12.75">
      <c r="A24" s="1">
        <v>2006</v>
      </c>
      <c r="B24" s="1">
        <v>11</v>
      </c>
      <c r="C24" s="5">
        <f t="shared" si="0"/>
        <v>39022</v>
      </c>
      <c r="D24" s="6">
        <v>0.01901</v>
      </c>
      <c r="E24" s="6">
        <v>0.04197142857142859</v>
      </c>
      <c r="F24" s="7">
        <v>2.4017999999999993</v>
      </c>
      <c r="I24" s="8"/>
    </row>
    <row r="25" spans="1:9" ht="12.75">
      <c r="A25" s="1">
        <v>2006</v>
      </c>
      <c r="B25" s="1">
        <v>12</v>
      </c>
      <c r="C25" s="5">
        <f t="shared" si="0"/>
        <v>39052</v>
      </c>
      <c r="D25" s="6">
        <v>0.02017</v>
      </c>
      <c r="E25" s="6">
        <v>0.04199473684210527</v>
      </c>
      <c r="F25" s="7">
        <v>2.386968421052632</v>
      </c>
      <c r="I25" s="8"/>
    </row>
    <row r="26" spans="1:9" ht="12.75">
      <c r="A26" s="1">
        <v>2007</v>
      </c>
      <c r="B26" s="1">
        <v>1</v>
      </c>
      <c r="C26" s="5">
        <f t="shared" si="0"/>
        <v>39083</v>
      </c>
      <c r="D26" s="6">
        <v>0.02149</v>
      </c>
      <c r="E26" s="6">
        <v>0.04197272727272729</v>
      </c>
      <c r="F26" s="7">
        <v>2.4003272727272726</v>
      </c>
      <c r="I26" s="8"/>
    </row>
    <row r="27" spans="1:9" ht="12.75">
      <c r="A27" s="1">
        <v>2007</v>
      </c>
      <c r="B27" s="1">
        <v>2</v>
      </c>
      <c r="C27" s="5">
        <f t="shared" si="0"/>
        <v>39114</v>
      </c>
      <c r="D27" s="6">
        <v>0.02212</v>
      </c>
      <c r="E27" s="6">
        <v>0.04198000000000001</v>
      </c>
      <c r="F27" s="7">
        <v>2.402145</v>
      </c>
      <c r="I27" s="8"/>
    </row>
    <row r="28" spans="1:9" ht="12.75">
      <c r="A28" s="1">
        <v>2007</v>
      </c>
      <c r="B28" s="1">
        <v>3</v>
      </c>
      <c r="C28" s="5">
        <f t="shared" si="0"/>
        <v>39142</v>
      </c>
      <c r="D28" s="6">
        <v>0.02259</v>
      </c>
      <c r="E28" s="6">
        <v>0.04217272727272727</v>
      </c>
      <c r="F28" s="7">
        <v>2.410077272727273</v>
      </c>
      <c r="I28" s="8"/>
    </row>
    <row r="29" spans="1:9" ht="12.75">
      <c r="A29" s="1">
        <v>2007</v>
      </c>
      <c r="B29" s="1">
        <v>4</v>
      </c>
      <c r="C29" s="5">
        <f t="shared" si="0"/>
        <v>39173</v>
      </c>
      <c r="D29" s="6">
        <v>0.02319</v>
      </c>
      <c r="E29" s="6">
        <v>0.043164999999999995</v>
      </c>
      <c r="F29" s="7">
        <v>2.33176</v>
      </c>
      <c r="I29" s="8"/>
    </row>
    <row r="30" spans="1:9" ht="12.75">
      <c r="A30" s="1">
        <v>2007</v>
      </c>
      <c r="B30" s="1">
        <v>5</v>
      </c>
      <c r="C30" s="5">
        <f t="shared" si="0"/>
        <v>39203</v>
      </c>
      <c r="D30" s="6">
        <v>0.02411</v>
      </c>
      <c r="E30" s="6">
        <v>0.04439047619047619</v>
      </c>
      <c r="F30" s="7">
        <v>2.2918761904761906</v>
      </c>
      <c r="I30" s="8"/>
    </row>
    <row r="31" spans="1:9" ht="12.75">
      <c r="A31" s="1">
        <v>2007</v>
      </c>
      <c r="B31" s="1">
        <v>6</v>
      </c>
      <c r="C31" s="5">
        <f t="shared" si="0"/>
        <v>39234</v>
      </c>
      <c r="D31" s="6">
        <v>0.02546</v>
      </c>
      <c r="E31" s="6">
        <v>0.04515</v>
      </c>
      <c r="F31" s="7">
        <v>2.300335</v>
      </c>
      <c r="I31" s="8"/>
    </row>
    <row r="32" spans="1:9" ht="12.75">
      <c r="A32" s="1">
        <v>2007</v>
      </c>
      <c r="B32" s="1">
        <v>7</v>
      </c>
      <c r="C32" s="5">
        <f t="shared" si="0"/>
        <v>39264</v>
      </c>
      <c r="D32" s="6">
        <v>0.02716</v>
      </c>
      <c r="E32" s="6">
        <v>0.04780454545454546</v>
      </c>
      <c r="F32" s="7">
        <v>2.2740318181818187</v>
      </c>
      <c r="I32" s="8"/>
    </row>
    <row r="33" spans="1:9" ht="12.75">
      <c r="A33" s="1">
        <v>2007</v>
      </c>
      <c r="B33" s="1">
        <v>8</v>
      </c>
      <c r="C33" s="5">
        <f t="shared" si="0"/>
        <v>39295</v>
      </c>
      <c r="D33" s="6">
        <v>0.02796</v>
      </c>
      <c r="E33" s="6">
        <v>0.04908636363636363</v>
      </c>
      <c r="F33" s="7">
        <v>2.3273727272727274</v>
      </c>
      <c r="I33" s="8"/>
    </row>
    <row r="34" spans="1:9" ht="12.75">
      <c r="A34" s="1">
        <v>2007</v>
      </c>
      <c r="B34" s="1">
        <v>9</v>
      </c>
      <c r="C34" s="5">
        <f aca="true" t="shared" si="1" ref="C34:C65">DATE(A34,B34,1)</f>
        <v>39326</v>
      </c>
      <c r="D34" s="6">
        <v>0.02824</v>
      </c>
      <c r="E34" s="6">
        <v>0.05091</v>
      </c>
      <c r="F34" s="7">
        <v>2.2997249999999996</v>
      </c>
      <c r="I34" s="8"/>
    </row>
    <row r="35" spans="1:9" ht="12.75">
      <c r="A35" s="1">
        <v>2007</v>
      </c>
      <c r="B35" s="1">
        <v>10</v>
      </c>
      <c r="C35" s="5">
        <f t="shared" si="1"/>
        <v>39356</v>
      </c>
      <c r="D35" s="6">
        <v>0.02787</v>
      </c>
      <c r="E35" s="6">
        <v>0.05128695652173914</v>
      </c>
      <c r="F35" s="7">
        <v>2.2189869565217393</v>
      </c>
      <c r="I35" s="8"/>
    </row>
    <row r="36" spans="1:9" ht="12.75">
      <c r="A36" s="1">
        <v>2007</v>
      </c>
      <c r="B36" s="1">
        <v>11</v>
      </c>
      <c r="C36" s="5">
        <f t="shared" si="1"/>
        <v>39387</v>
      </c>
      <c r="D36" s="6">
        <v>0.02751</v>
      </c>
      <c r="E36" s="6">
        <v>0.05363809523809523</v>
      </c>
      <c r="F36" s="7">
        <v>2.220052380952381</v>
      </c>
      <c r="I36" s="8"/>
    </row>
    <row r="37" spans="1:9" ht="12.75">
      <c r="A37" s="1">
        <v>2007</v>
      </c>
      <c r="B37" s="1">
        <v>12</v>
      </c>
      <c r="C37" s="5">
        <f t="shared" si="1"/>
        <v>39417</v>
      </c>
      <c r="D37" s="6">
        <v>0.02774</v>
      </c>
      <c r="E37" s="6">
        <v>0.05666842105263159</v>
      </c>
      <c r="F37" s="7">
        <v>2.1712894736842108</v>
      </c>
      <c r="I37" s="8"/>
    </row>
    <row r="38" spans="1:9" ht="12.75">
      <c r="A38" s="1">
        <v>2008</v>
      </c>
      <c r="B38" s="1">
        <v>1</v>
      </c>
      <c r="C38" s="5">
        <f t="shared" si="1"/>
        <v>39448</v>
      </c>
      <c r="D38" s="6">
        <v>0.02696</v>
      </c>
      <c r="E38" s="6">
        <v>0.05642727272727272</v>
      </c>
      <c r="F38" s="7">
        <v>2.2278000000000002</v>
      </c>
      <c r="I38" s="8"/>
    </row>
    <row r="39" spans="1:9" ht="12.75">
      <c r="A39" s="1">
        <v>2008</v>
      </c>
      <c r="B39" s="1">
        <v>2</v>
      </c>
      <c r="C39" s="5">
        <f t="shared" si="1"/>
        <v>39479</v>
      </c>
      <c r="D39" s="6">
        <v>0.02745</v>
      </c>
      <c r="E39" s="6">
        <v>0.05742857142857142</v>
      </c>
      <c r="F39" s="7">
        <v>2.224019047619048</v>
      </c>
      <c r="I39" s="8"/>
    </row>
    <row r="40" spans="1:9" ht="12.75">
      <c r="A40" s="1">
        <v>2008</v>
      </c>
      <c r="B40" s="1">
        <v>3</v>
      </c>
      <c r="C40" s="5">
        <f t="shared" si="1"/>
        <v>39508</v>
      </c>
      <c r="D40" s="6">
        <v>0.02829</v>
      </c>
      <c r="E40" s="6">
        <v>0.060265</v>
      </c>
      <c r="F40" s="7">
        <v>2.25202</v>
      </c>
      <c r="I40" s="8"/>
    </row>
    <row r="41" spans="1:9" ht="12.75">
      <c r="A41" s="1">
        <v>2008</v>
      </c>
      <c r="B41" s="1">
        <v>4</v>
      </c>
      <c r="C41" s="5">
        <f t="shared" si="1"/>
        <v>39539</v>
      </c>
      <c r="D41" s="6">
        <v>0.02848</v>
      </c>
      <c r="E41" s="6">
        <v>0.06291363636363632</v>
      </c>
      <c r="F41" s="7">
        <v>2.1591818181818176</v>
      </c>
      <c r="I41" s="8"/>
    </row>
    <row r="42" spans="1:9" ht="12.75">
      <c r="A42" s="1">
        <v>2008</v>
      </c>
      <c r="B42" s="1">
        <v>5</v>
      </c>
      <c r="C42" s="5">
        <f t="shared" si="1"/>
        <v>39569</v>
      </c>
      <c r="D42" s="6">
        <v>0.02782</v>
      </c>
      <c r="E42" s="6">
        <v>0.06414500000000001</v>
      </c>
      <c r="F42" s="7">
        <v>2.09523</v>
      </c>
      <c r="I42" s="8"/>
    </row>
    <row r="43" spans="1:9" ht="12.75">
      <c r="A43" s="1">
        <v>2008</v>
      </c>
      <c r="B43" s="1">
        <v>6</v>
      </c>
      <c r="C43" s="5">
        <f t="shared" si="1"/>
        <v>39600</v>
      </c>
      <c r="D43" s="6">
        <v>0.02837</v>
      </c>
      <c r="E43" s="6">
        <v>0.06575714285714285</v>
      </c>
      <c r="F43" s="7">
        <v>2.0907904761904765</v>
      </c>
      <c r="I43" s="8"/>
    </row>
    <row r="44" spans="1:9" ht="12.75">
      <c r="A44" s="1">
        <v>2008</v>
      </c>
      <c r="B44" s="1">
        <v>7</v>
      </c>
      <c r="C44" s="5">
        <f t="shared" si="1"/>
        <v>39630</v>
      </c>
      <c r="D44" s="6">
        <v>0.02786</v>
      </c>
      <c r="E44" s="6">
        <v>0.06620000000000002</v>
      </c>
      <c r="F44" s="7">
        <v>2.0148739130434783</v>
      </c>
      <c r="I44" s="8"/>
    </row>
    <row r="45" spans="1:9" ht="12.75">
      <c r="A45" s="1">
        <v>2008</v>
      </c>
      <c r="B45" s="1">
        <v>8</v>
      </c>
      <c r="C45" s="5">
        <f t="shared" si="1"/>
        <v>39661</v>
      </c>
      <c r="D45" s="6">
        <v>0.02748</v>
      </c>
      <c r="E45" s="6">
        <v>0.06521</v>
      </c>
      <c r="F45" s="7">
        <v>2.027765</v>
      </c>
      <c r="I45" s="8"/>
    </row>
    <row r="46" spans="1:9" ht="12.75">
      <c r="A46" s="1">
        <v>2008</v>
      </c>
      <c r="B46" s="1">
        <v>9</v>
      </c>
      <c r="C46" s="5">
        <f t="shared" si="1"/>
        <v>39692</v>
      </c>
      <c r="D46" s="6">
        <v>0.02779</v>
      </c>
      <c r="E46" s="6">
        <v>0.0655818181818182</v>
      </c>
      <c r="F46" s="7">
        <v>2.1158181818181823</v>
      </c>
      <c r="I46" s="8"/>
    </row>
    <row r="47" spans="1:9" ht="12.75">
      <c r="A47" s="1">
        <v>2008</v>
      </c>
      <c r="B47" s="1">
        <v>10</v>
      </c>
      <c r="C47" s="5">
        <f t="shared" si="1"/>
        <v>39722</v>
      </c>
      <c r="D47" s="6">
        <v>0.02998</v>
      </c>
      <c r="E47" s="6">
        <v>0.06796956521739132</v>
      </c>
      <c r="F47" s="7">
        <v>2.3559260869565213</v>
      </c>
      <c r="I47" s="8"/>
    </row>
    <row r="48" spans="1:9" ht="12.75">
      <c r="A48" s="1">
        <v>2008</v>
      </c>
      <c r="B48" s="1">
        <v>11</v>
      </c>
      <c r="C48" s="5">
        <f t="shared" si="1"/>
        <v>39753</v>
      </c>
      <c r="D48" s="6">
        <v>0.01967</v>
      </c>
      <c r="E48" s="6">
        <v>0.06739473684210526</v>
      </c>
      <c r="F48" s="7">
        <v>2.4589999999999996</v>
      </c>
      <c r="I48" s="8"/>
    </row>
    <row r="49" spans="1:9" ht="12.75">
      <c r="A49" s="1">
        <v>2008</v>
      </c>
      <c r="B49" s="1">
        <v>12</v>
      </c>
      <c r="C49" s="5">
        <f t="shared" si="1"/>
        <v>39783</v>
      </c>
      <c r="D49" s="6">
        <v>0.00913</v>
      </c>
      <c r="E49" s="6">
        <v>0.06378571428571427</v>
      </c>
      <c r="F49" s="7">
        <v>2.6059285714285716</v>
      </c>
      <c r="I49" s="8"/>
    </row>
    <row r="50" spans="1:9" ht="12.75">
      <c r="A50" s="1">
        <v>2009</v>
      </c>
      <c r="B50" s="1">
        <v>1</v>
      </c>
      <c r="C50" s="5">
        <f t="shared" si="1"/>
        <v>39814</v>
      </c>
      <c r="D50" s="6">
        <v>0.00569</v>
      </c>
      <c r="E50" s="6">
        <v>0.055061904761904756</v>
      </c>
      <c r="F50" s="7">
        <v>2.8255238095238098</v>
      </c>
      <c r="I50" s="8"/>
    </row>
    <row r="51" spans="1:9" ht="12.75">
      <c r="A51" s="1">
        <v>2009</v>
      </c>
      <c r="B51" s="1">
        <v>2</v>
      </c>
      <c r="C51" s="5">
        <f t="shared" si="1"/>
        <v>39845</v>
      </c>
      <c r="D51" s="6">
        <v>0.00506</v>
      </c>
      <c r="E51" s="6">
        <v>0.046875000000000014</v>
      </c>
      <c r="F51" s="7">
        <v>3.1191750000000003</v>
      </c>
      <c r="I51" s="8"/>
    </row>
    <row r="52" spans="1:9" ht="12.75">
      <c r="A52" s="1">
        <v>2009</v>
      </c>
      <c r="B52" s="1">
        <v>3</v>
      </c>
      <c r="C52" s="5">
        <f t="shared" si="1"/>
        <v>39873</v>
      </c>
      <c r="D52" s="6">
        <v>0.00436</v>
      </c>
      <c r="E52" s="6">
        <v>0.04299090909090909</v>
      </c>
      <c r="F52" s="7">
        <v>3.0715227272727272</v>
      </c>
      <c r="I52" s="8"/>
    </row>
    <row r="53" spans="1:9" ht="12.75">
      <c r="A53" s="1">
        <v>2009</v>
      </c>
      <c r="B53" s="1">
        <v>4</v>
      </c>
      <c r="C53" s="5">
        <f t="shared" si="1"/>
        <v>39904</v>
      </c>
      <c r="D53" s="6">
        <v>0.00401</v>
      </c>
      <c r="E53" s="6">
        <v>0.04204761904761905</v>
      </c>
      <c r="F53" s="7">
        <v>2.9235857142857142</v>
      </c>
      <c r="I53" s="8"/>
    </row>
    <row r="54" spans="1:9" ht="12.75">
      <c r="A54" s="1">
        <v>2009</v>
      </c>
      <c r="B54" s="1">
        <v>5</v>
      </c>
      <c r="C54" s="5">
        <f t="shared" si="1"/>
        <v>39934</v>
      </c>
      <c r="D54" s="6">
        <v>0.00402</v>
      </c>
      <c r="E54" s="6">
        <v>0.045155</v>
      </c>
      <c r="F54" s="7">
        <v>2.9161999999999995</v>
      </c>
      <c r="I54" s="8"/>
    </row>
    <row r="55" spans="1:9" ht="12.75">
      <c r="A55" s="1">
        <v>2009</v>
      </c>
      <c r="B55" s="1">
        <v>6</v>
      </c>
      <c r="C55" s="5">
        <f t="shared" si="1"/>
        <v>39965</v>
      </c>
      <c r="D55" s="6">
        <v>0.00395</v>
      </c>
      <c r="E55" s="6">
        <v>0.04598095238095238</v>
      </c>
      <c r="F55" s="7">
        <v>2.976942857142857</v>
      </c>
      <c r="I55" s="8"/>
    </row>
    <row r="56" spans="1:9" ht="12.75">
      <c r="A56" s="1">
        <v>2009</v>
      </c>
      <c r="B56" s="1">
        <v>7</v>
      </c>
      <c r="C56" s="5">
        <f t="shared" si="1"/>
        <v>39995</v>
      </c>
      <c r="D56" s="6">
        <v>0.00373</v>
      </c>
      <c r="E56" s="6">
        <v>0.04258260869565216</v>
      </c>
      <c r="F56" s="7">
        <v>2.8288478260869567</v>
      </c>
      <c r="I56" s="8"/>
    </row>
    <row r="57" spans="1:9" ht="12.75">
      <c r="A57" s="1">
        <v>2009</v>
      </c>
      <c r="B57" s="1">
        <v>8</v>
      </c>
      <c r="C57" s="5">
        <f t="shared" si="1"/>
        <v>40026</v>
      </c>
      <c r="D57" s="6">
        <v>0.00343</v>
      </c>
      <c r="E57" s="6">
        <v>0.04159047619047617</v>
      </c>
      <c r="F57" s="7">
        <v>2.710380952380952</v>
      </c>
      <c r="I57" s="8"/>
    </row>
    <row r="58" spans="1:9" ht="12.75">
      <c r="A58" s="1">
        <v>2009</v>
      </c>
      <c r="B58" s="1">
        <v>9</v>
      </c>
      <c r="C58" s="5">
        <f t="shared" si="1"/>
        <v>40057</v>
      </c>
      <c r="D58" s="6">
        <v>0.00301</v>
      </c>
      <c r="E58" s="6">
        <v>0.04177272727272725</v>
      </c>
      <c r="F58" s="7">
        <v>2.7480090909090906</v>
      </c>
      <c r="I58" s="8"/>
    </row>
    <row r="59" spans="1:9" ht="12.75">
      <c r="A59" s="1">
        <v>2009</v>
      </c>
      <c r="B59" s="1">
        <v>10</v>
      </c>
      <c r="C59" s="5">
        <f t="shared" si="1"/>
        <v>40087</v>
      </c>
      <c r="D59" s="6">
        <v>0.00273</v>
      </c>
      <c r="E59" s="6">
        <v>0.04183636363636361</v>
      </c>
      <c r="F59" s="7">
        <v>2.782645454545454</v>
      </c>
      <c r="I59" s="8"/>
    </row>
    <row r="60" spans="1:9" ht="12.75">
      <c r="A60" s="1">
        <v>2009</v>
      </c>
      <c r="B60" s="1">
        <v>11</v>
      </c>
      <c r="C60" s="5">
        <f t="shared" si="1"/>
        <v>40118</v>
      </c>
      <c r="D60" s="6">
        <v>0.00255</v>
      </c>
      <c r="E60" s="6">
        <v>0.04191500000000002</v>
      </c>
      <c r="F60" s="7">
        <v>2.76002</v>
      </c>
      <c r="I60" s="8"/>
    </row>
    <row r="61" spans="1:9" ht="12.75">
      <c r="A61" s="1">
        <v>2009</v>
      </c>
      <c r="B61" s="1">
        <v>12</v>
      </c>
      <c r="C61" s="5">
        <f t="shared" si="1"/>
        <v>40148</v>
      </c>
      <c r="D61" s="6">
        <v>0.00252</v>
      </c>
      <c r="E61" s="6">
        <v>0.04232272727272726</v>
      </c>
      <c r="F61" s="7">
        <v>2.7561636363636364</v>
      </c>
      <c r="I61" s="8"/>
    </row>
    <row r="62" spans="1:9" ht="12.75">
      <c r="A62" s="1">
        <v>2010</v>
      </c>
      <c r="B62" s="1">
        <v>1</v>
      </c>
      <c r="C62" s="5">
        <f t="shared" si="1"/>
        <v>40179</v>
      </c>
      <c r="D62" s="6">
        <v>0.0025</v>
      </c>
      <c r="E62" s="6">
        <v>0.042370000000000005</v>
      </c>
      <c r="F62" s="7">
        <v>2.7545149999999996</v>
      </c>
      <c r="I62" s="8"/>
    </row>
    <row r="63" spans="1:9" ht="12.75">
      <c r="A63" s="1">
        <v>2010</v>
      </c>
      <c r="B63" s="1">
        <v>2</v>
      </c>
      <c r="C63" s="5">
        <f t="shared" si="1"/>
        <v>40210</v>
      </c>
      <c r="D63" s="6">
        <v>0.00249</v>
      </c>
      <c r="E63" s="6">
        <v>0.041725</v>
      </c>
      <c r="F63" s="7">
        <v>2.73548</v>
      </c>
      <c r="I63" s="8"/>
    </row>
    <row r="64" spans="1:9" ht="12.75">
      <c r="A64" s="1">
        <v>2010</v>
      </c>
      <c r="B64" s="1">
        <v>3</v>
      </c>
      <c r="C64" s="5">
        <f t="shared" si="1"/>
        <v>40238</v>
      </c>
      <c r="D64" s="6">
        <v>0.00249</v>
      </c>
      <c r="E64" s="6">
        <v>0.041291304347826095</v>
      </c>
      <c r="F64" s="7">
        <v>2.6885000000000003</v>
      </c>
      <c r="I64" s="8"/>
    </row>
    <row r="65" spans="1:9" ht="12.75">
      <c r="A65" s="1">
        <v>2010</v>
      </c>
      <c r="B65" s="1">
        <v>4</v>
      </c>
      <c r="C65" s="5">
        <f t="shared" si="1"/>
        <v>40269</v>
      </c>
      <c r="D65" s="6">
        <v>0.00244</v>
      </c>
      <c r="E65" s="6">
        <v>0.039219047619047605</v>
      </c>
      <c r="F65" s="7">
        <v>2.702438095238095</v>
      </c>
      <c r="I65" s="8"/>
    </row>
    <row r="66" spans="1:9" ht="12.75">
      <c r="A66" s="1">
        <v>2010</v>
      </c>
      <c r="B66" s="1">
        <v>5</v>
      </c>
      <c r="C66" s="5">
        <f aca="true" t="shared" si="2" ref="C66:C97">DATE(A66,B66,1)</f>
        <v>40299</v>
      </c>
      <c r="D66" s="6">
        <v>0.00194</v>
      </c>
      <c r="E66" s="6">
        <v>0.038539999999999984</v>
      </c>
      <c r="F66" s="7">
        <v>2.8604000000000003</v>
      </c>
      <c r="I66" s="8"/>
    </row>
    <row r="67" spans="1:9" ht="12.75">
      <c r="A67" s="1">
        <v>2010</v>
      </c>
      <c r="B67" s="1">
        <v>6</v>
      </c>
      <c r="C67" s="5">
        <f t="shared" si="2"/>
        <v>40330</v>
      </c>
      <c r="D67" s="6">
        <v>0.00097</v>
      </c>
      <c r="E67" s="6">
        <v>0.038552380952380935</v>
      </c>
      <c r="F67" s="7">
        <v>2.9837285714285717</v>
      </c>
      <c r="I67" s="8"/>
    </row>
    <row r="68" spans="1:9" ht="12.75">
      <c r="A68" s="1">
        <v>2010</v>
      </c>
      <c r="B68" s="1">
        <v>7</v>
      </c>
      <c r="C68" s="5">
        <f t="shared" si="2"/>
        <v>40360</v>
      </c>
      <c r="D68" s="6">
        <v>0.00132</v>
      </c>
      <c r="E68" s="6">
        <v>0.03835454545454546</v>
      </c>
      <c r="F68" s="7">
        <v>3.028795454545455</v>
      </c>
      <c r="I68" s="8"/>
    </row>
    <row r="69" spans="1:9" ht="12.75">
      <c r="A69" s="1">
        <v>2010</v>
      </c>
      <c r="B69" s="1">
        <v>8</v>
      </c>
      <c r="C69" s="5">
        <f t="shared" si="2"/>
        <v>40391</v>
      </c>
      <c r="D69" s="6">
        <v>0.00164</v>
      </c>
      <c r="E69" s="6">
        <v>0.03812272727272728</v>
      </c>
      <c r="F69" s="7">
        <v>2.971559090909091</v>
      </c>
      <c r="I69" s="8"/>
    </row>
    <row r="70" spans="1:9" ht="12.75">
      <c r="A70" s="1">
        <v>2010</v>
      </c>
      <c r="B70" s="1">
        <v>9</v>
      </c>
      <c r="C70" s="5">
        <f t="shared" si="2"/>
        <v>40422</v>
      </c>
      <c r="D70" s="6">
        <v>0.00175</v>
      </c>
      <c r="E70" s="6">
        <v>0.038213636363636366</v>
      </c>
      <c r="F70" s="7">
        <v>3.0223363636363643</v>
      </c>
      <c r="I70" s="8"/>
    </row>
    <row r="71" spans="1:9" ht="12.75">
      <c r="A71" s="1">
        <v>2010</v>
      </c>
      <c r="B71" s="1">
        <v>10</v>
      </c>
      <c r="C71" s="5">
        <f t="shared" si="2"/>
        <v>40452</v>
      </c>
      <c r="D71" s="6">
        <v>0.00174</v>
      </c>
      <c r="E71" s="6">
        <v>0.038323809523809524</v>
      </c>
      <c r="F71" s="7">
        <v>2.937495238095238</v>
      </c>
      <c r="I71" s="8"/>
    </row>
    <row r="72" spans="1:9" ht="12.75">
      <c r="A72" s="1">
        <v>2010</v>
      </c>
      <c r="B72" s="1">
        <v>11</v>
      </c>
      <c r="C72" s="5">
        <f t="shared" si="2"/>
        <v>40483</v>
      </c>
      <c r="D72" s="6">
        <v>0.00169</v>
      </c>
      <c r="E72" s="6">
        <v>0.03854999999999999</v>
      </c>
      <c r="F72" s="7">
        <v>2.943415</v>
      </c>
      <c r="I72" s="8"/>
    </row>
    <row r="73" spans="1:9" ht="12.75">
      <c r="A73" s="1">
        <v>2010</v>
      </c>
      <c r="B73" s="1">
        <v>12</v>
      </c>
      <c r="C73" s="5">
        <f t="shared" si="2"/>
        <v>40513</v>
      </c>
      <c r="D73" s="6">
        <v>0.0017</v>
      </c>
      <c r="E73" s="6">
        <v>0.039152173913043486</v>
      </c>
      <c r="F73" s="7">
        <v>3.1200782608695645</v>
      </c>
      <c r="I73" s="8"/>
    </row>
    <row r="74" spans="1:9" ht="12.75">
      <c r="A74" s="1">
        <v>2011</v>
      </c>
      <c r="B74" s="1">
        <v>1</v>
      </c>
      <c r="C74" s="5">
        <f t="shared" si="2"/>
        <v>40544</v>
      </c>
      <c r="D74" s="6">
        <v>0.00169</v>
      </c>
      <c r="E74" s="6">
        <v>0.040104999999999995</v>
      </c>
      <c r="F74" s="7">
        <v>3.045505</v>
      </c>
      <c r="I74" s="8"/>
    </row>
    <row r="75" spans="1:9" ht="12.75">
      <c r="A75" s="1">
        <v>2011</v>
      </c>
      <c r="B75" s="1">
        <v>2</v>
      </c>
      <c r="C75" s="5">
        <f t="shared" si="2"/>
        <v>40575</v>
      </c>
      <c r="D75" s="6">
        <v>0.0017</v>
      </c>
      <c r="E75" s="6">
        <v>0.041139999999999996</v>
      </c>
      <c r="F75" s="7">
        <v>3.028785</v>
      </c>
      <c r="I75" s="8"/>
    </row>
    <row r="76" spans="1:9" ht="12.75">
      <c r="A76" s="1">
        <v>2011</v>
      </c>
      <c r="B76" s="1">
        <v>3</v>
      </c>
      <c r="C76" s="5">
        <f t="shared" si="2"/>
        <v>40603</v>
      </c>
      <c r="D76" s="6">
        <v>0.00178</v>
      </c>
      <c r="E76" s="6">
        <v>0.04178695652173913</v>
      </c>
      <c r="F76" s="7">
        <v>3.116013043478261</v>
      </c>
      <c r="I76" s="8"/>
    </row>
    <row r="77" spans="1:9" ht="12.75">
      <c r="A77" s="1">
        <v>2011</v>
      </c>
      <c r="B77" s="1">
        <v>4</v>
      </c>
      <c r="C77" s="5">
        <f t="shared" si="2"/>
        <v>40634</v>
      </c>
      <c r="D77" s="6">
        <v>0.00184</v>
      </c>
      <c r="E77" s="6">
        <v>0.04270500000000002</v>
      </c>
      <c r="F77" s="7">
        <v>3.0610100000000005</v>
      </c>
      <c r="I77" s="8"/>
    </row>
    <row r="78" spans="1:9" ht="12.75">
      <c r="A78" s="1">
        <v>2011</v>
      </c>
      <c r="B78" s="1">
        <v>5</v>
      </c>
      <c r="C78" s="5">
        <f t="shared" si="2"/>
        <v>40664</v>
      </c>
      <c r="D78" s="6">
        <v>0.00179</v>
      </c>
      <c r="E78" s="6">
        <v>0.04399999999999999</v>
      </c>
      <c r="F78" s="7">
        <v>3.1449476190476195</v>
      </c>
      <c r="I78" s="8"/>
    </row>
    <row r="79" spans="1:9" ht="12.75">
      <c r="A79" s="1">
        <v>2011</v>
      </c>
      <c r="B79" s="1">
        <v>6</v>
      </c>
      <c r="C79" s="5">
        <f t="shared" si="2"/>
        <v>40695</v>
      </c>
      <c r="D79" s="6">
        <v>0.00175</v>
      </c>
      <c r="E79" s="6">
        <v>0.04610952380952381</v>
      </c>
      <c r="F79" s="7">
        <v>3.2790571428571424</v>
      </c>
      <c r="I79" s="8"/>
    </row>
    <row r="80" spans="1:9" ht="12.75">
      <c r="A80" s="1">
        <v>2011</v>
      </c>
      <c r="B80" s="1">
        <v>7</v>
      </c>
      <c r="C80" s="5">
        <f t="shared" si="2"/>
        <v>40725</v>
      </c>
      <c r="D80" s="6">
        <v>0.00175</v>
      </c>
      <c r="E80" s="6">
        <v>0.04700952380952382</v>
      </c>
      <c r="F80" s="7">
        <v>3.3913857142857142</v>
      </c>
      <c r="I80" s="8"/>
    </row>
    <row r="81" spans="1:9" ht="12.75">
      <c r="A81" s="1">
        <v>2011</v>
      </c>
      <c r="B81" s="1">
        <v>8</v>
      </c>
      <c r="C81" s="5">
        <f t="shared" si="2"/>
        <v>40756</v>
      </c>
      <c r="D81" s="6">
        <v>0.00058</v>
      </c>
      <c r="E81" s="6">
        <v>0.04716363636363638</v>
      </c>
      <c r="F81" s="7">
        <v>3.6772136363636374</v>
      </c>
      <c r="I81" s="8"/>
    </row>
    <row r="82" spans="1:9" ht="12.75">
      <c r="A82" s="1">
        <v>2011</v>
      </c>
      <c r="B82" s="1">
        <v>9</v>
      </c>
      <c r="C82" s="5">
        <f t="shared" si="2"/>
        <v>40787</v>
      </c>
      <c r="D82" s="6">
        <v>9E-05</v>
      </c>
      <c r="E82" s="6">
        <v>0.0474590909090909</v>
      </c>
      <c r="F82" s="7">
        <v>3.610309090909091</v>
      </c>
      <c r="I82" s="8"/>
    </row>
    <row r="83" spans="1:9" ht="12.75">
      <c r="A83" s="1">
        <v>2011</v>
      </c>
      <c r="B83" s="1">
        <v>10</v>
      </c>
      <c r="C83" s="5">
        <f t="shared" si="2"/>
        <v>40817</v>
      </c>
      <c r="D83" s="6">
        <v>0.00037</v>
      </c>
      <c r="E83" s="6">
        <v>0.04802380952380951</v>
      </c>
      <c r="F83" s="7">
        <v>3.5414333333333325</v>
      </c>
      <c r="I83" s="8"/>
    </row>
    <row r="84" spans="1:9" ht="12.75">
      <c r="A84" s="1">
        <v>2011</v>
      </c>
      <c r="B84" s="1">
        <v>11</v>
      </c>
      <c r="C84" s="5">
        <f t="shared" si="2"/>
        <v>40848</v>
      </c>
      <c r="D84" s="6">
        <v>0.00047</v>
      </c>
      <c r="E84" s="6">
        <v>0.049394999999999994</v>
      </c>
      <c r="F84" s="7">
        <v>3.59795</v>
      </c>
      <c r="I84" s="8"/>
    </row>
    <row r="85" spans="1:9" ht="12.75">
      <c r="A85" s="1">
        <v>2011</v>
      </c>
      <c r="B85" s="1">
        <v>12</v>
      </c>
      <c r="C85" s="5">
        <f t="shared" si="2"/>
        <v>40878</v>
      </c>
      <c r="D85" s="6">
        <v>0.00052</v>
      </c>
      <c r="E85" s="6">
        <v>0.049823809523809534</v>
      </c>
      <c r="F85" s="7">
        <v>3.6463666666666663</v>
      </c>
      <c r="I85" s="8"/>
    </row>
    <row r="86" spans="1:9" ht="12.75">
      <c r="A86" s="1">
        <v>2012</v>
      </c>
      <c r="B86" s="1">
        <v>1</v>
      </c>
      <c r="C86" s="5">
        <f t="shared" si="2"/>
        <v>40909</v>
      </c>
      <c r="D86" s="6">
        <v>0.0006</v>
      </c>
      <c r="E86" s="6">
        <v>0.04985714285714284</v>
      </c>
      <c r="F86" s="7">
        <v>3.611480952380952</v>
      </c>
      <c r="I86" s="8"/>
    </row>
    <row r="87" spans="1:9" ht="12.75">
      <c r="A87" s="1">
        <v>2012</v>
      </c>
      <c r="B87" s="1">
        <v>2</v>
      </c>
      <c r="C87" s="5">
        <f t="shared" si="2"/>
        <v>40940</v>
      </c>
      <c r="D87" s="6">
        <v>0.00082</v>
      </c>
      <c r="E87" s="6">
        <v>0.049747619047619034</v>
      </c>
      <c r="F87" s="7">
        <v>3.4650523809523808</v>
      </c>
      <c r="I87" s="8"/>
    </row>
    <row r="88" spans="1:9" ht="12.75">
      <c r="A88" s="1">
        <v>2012</v>
      </c>
      <c r="B88" s="1">
        <v>3</v>
      </c>
      <c r="C88" s="5">
        <f t="shared" si="2"/>
        <v>40969</v>
      </c>
      <c r="D88" s="6">
        <v>0.001</v>
      </c>
      <c r="E88" s="6">
        <v>0.04947727272727273</v>
      </c>
      <c r="F88" s="7">
        <v>3.4302363636363626</v>
      </c>
      <c r="I88" s="8"/>
    </row>
    <row r="89" spans="1:9" ht="12.75">
      <c r="A89" s="1">
        <v>2012</v>
      </c>
      <c r="B89" s="1">
        <v>4</v>
      </c>
      <c r="C89" s="5">
        <f t="shared" si="2"/>
        <v>41000</v>
      </c>
      <c r="D89" s="6">
        <v>0.00112</v>
      </c>
      <c r="E89" s="6">
        <v>0.049435</v>
      </c>
      <c r="F89" s="7">
        <v>3.47455</v>
      </c>
      <c r="I89" s="8"/>
    </row>
    <row r="90" spans="1:9" ht="12.75">
      <c r="A90" s="1">
        <v>2012</v>
      </c>
      <c r="B90" s="1">
        <v>5</v>
      </c>
      <c r="C90" s="5">
        <f t="shared" si="2"/>
        <v>41030</v>
      </c>
      <c r="D90" s="6">
        <v>0.00111</v>
      </c>
      <c r="E90" s="6">
        <v>0.050471428571428556</v>
      </c>
      <c r="F90" s="7">
        <v>3.5802666666666663</v>
      </c>
      <c r="I90" s="8"/>
    </row>
    <row r="91" spans="1:9" ht="12.75">
      <c r="A91" s="1">
        <v>2012</v>
      </c>
      <c r="B91" s="1">
        <v>6</v>
      </c>
      <c r="C91" s="5">
        <f t="shared" si="2"/>
        <v>41061</v>
      </c>
      <c r="D91" s="6">
        <v>0.00093</v>
      </c>
      <c r="E91" s="6">
        <v>0.05120000000000001</v>
      </c>
      <c r="F91" s="7">
        <v>3.5823650000000007</v>
      </c>
      <c r="I91" s="8"/>
    </row>
    <row r="92" spans="1:9" ht="12.75">
      <c r="A92" s="1">
        <v>2012</v>
      </c>
      <c r="B92" s="1">
        <v>7</v>
      </c>
      <c r="C92" s="5">
        <f t="shared" si="2"/>
        <v>41091</v>
      </c>
      <c r="D92" s="6">
        <v>0.00073</v>
      </c>
      <c r="E92" s="6">
        <v>0.05126818181818182</v>
      </c>
      <c r="F92" s="7">
        <v>3.487627272727272</v>
      </c>
      <c r="I92" s="8"/>
    </row>
    <row r="93" spans="1:9" ht="12.75">
      <c r="A93" s="1">
        <v>2012</v>
      </c>
      <c r="B93" s="1">
        <v>8</v>
      </c>
      <c r="C93" s="5">
        <f t="shared" si="2"/>
        <v>41122</v>
      </c>
      <c r="D93" s="6">
        <v>0.00051</v>
      </c>
      <c r="E93" s="6">
        <v>0.051018181818181844</v>
      </c>
      <c r="F93" s="7">
        <v>3.408086363636363</v>
      </c>
      <c r="I93" s="8"/>
    </row>
    <row r="94" spans="1:9" ht="12.75">
      <c r="A94" s="1">
        <v>2012</v>
      </c>
      <c r="B94" s="1">
        <v>9</v>
      </c>
      <c r="C94" s="5">
        <f t="shared" si="2"/>
        <v>41153</v>
      </c>
      <c r="D94" s="6">
        <v>0.00046</v>
      </c>
      <c r="E94" s="6">
        <v>0.04951</v>
      </c>
      <c r="F94" s="7">
        <v>3.420915000000001</v>
      </c>
      <c r="I94" s="8"/>
    </row>
    <row r="95" spans="1:9" ht="12.75">
      <c r="A95" s="1">
        <v>2012</v>
      </c>
      <c r="B95" s="1">
        <v>10</v>
      </c>
      <c r="C95" s="5">
        <f t="shared" si="2"/>
        <v>41183</v>
      </c>
      <c r="D95" s="6">
        <v>0.00037</v>
      </c>
      <c r="E95" s="6">
        <v>0.048230434782608696</v>
      </c>
      <c r="F95" s="7">
        <v>3.3966347826086944</v>
      </c>
      <c r="I95" s="8"/>
    </row>
    <row r="96" spans="1:9" ht="12.75">
      <c r="A96" s="1">
        <v>2012</v>
      </c>
      <c r="B96" s="1">
        <v>11</v>
      </c>
      <c r="C96" s="5">
        <f t="shared" si="2"/>
        <v>41214</v>
      </c>
      <c r="D96" s="6">
        <v>0.00031</v>
      </c>
      <c r="E96" s="6">
        <v>0.0461952380952381</v>
      </c>
      <c r="F96" s="7">
        <v>3.430614285714286</v>
      </c>
      <c r="I96" s="8"/>
    </row>
    <row r="97" spans="1:9" ht="12.75">
      <c r="A97" s="1">
        <v>2012</v>
      </c>
      <c r="B97" s="1">
        <v>12</v>
      </c>
      <c r="C97" s="5">
        <f t="shared" si="2"/>
        <v>41244</v>
      </c>
      <c r="D97" s="6">
        <v>0.00015</v>
      </c>
      <c r="E97" s="6">
        <v>0.042578947368421056</v>
      </c>
      <c r="F97" s="7">
        <v>3.387452631578948</v>
      </c>
      <c r="I97" s="8"/>
    </row>
    <row r="98" spans="1:9" ht="12.75">
      <c r="A98" s="1">
        <v>2013</v>
      </c>
      <c r="B98" s="1">
        <v>1</v>
      </c>
      <c r="C98" s="5">
        <f aca="true" t="shared" si="3" ref="C98:C129">DATE(A98,B98,1)</f>
        <v>41275</v>
      </c>
      <c r="D98" s="6">
        <v>0.00017</v>
      </c>
      <c r="E98" s="6">
        <v>0.04029545454545455</v>
      </c>
      <c r="F98" s="7">
        <v>3.368563636363635</v>
      </c>
      <c r="I98" s="8"/>
    </row>
    <row r="99" spans="1:9" ht="12.75">
      <c r="A99" s="1">
        <v>2013</v>
      </c>
      <c r="B99" s="1">
        <v>2</v>
      </c>
      <c r="C99" s="5">
        <f t="shared" si="3"/>
        <v>41306</v>
      </c>
      <c r="D99" s="6">
        <v>0.00024</v>
      </c>
      <c r="E99" s="6">
        <v>0.03804761904761904</v>
      </c>
      <c r="F99" s="7">
        <v>3.39208</v>
      </c>
      <c r="I99" s="8"/>
    </row>
    <row r="100" spans="1:9" ht="12.75">
      <c r="A100" s="1">
        <v>2013</v>
      </c>
      <c r="B100" s="1">
        <v>3</v>
      </c>
      <c r="C100" s="5">
        <f t="shared" si="3"/>
        <v>41334</v>
      </c>
      <c r="D100" s="6">
        <v>0.00022</v>
      </c>
      <c r="E100" s="6">
        <v>0.034752380952380965</v>
      </c>
      <c r="F100" s="7">
        <v>3.388528571428572</v>
      </c>
      <c r="I100" s="8"/>
    </row>
    <row r="101" spans="1:9" ht="12.75">
      <c r="A101" s="1">
        <v>2013</v>
      </c>
      <c r="B101" s="1">
        <v>4</v>
      </c>
      <c r="C101" s="5">
        <f t="shared" si="3"/>
        <v>41365</v>
      </c>
      <c r="D101" s="6">
        <v>0.0002</v>
      </c>
      <c r="E101" s="6">
        <v>0.03285238095238095</v>
      </c>
      <c r="F101" s="7">
        <v>3.3921857142857137</v>
      </c>
      <c r="I101" s="8"/>
    </row>
    <row r="102" spans="1:9" ht="12.75">
      <c r="A102" s="1">
        <v>2013</v>
      </c>
      <c r="B102" s="1">
        <v>5</v>
      </c>
      <c r="C102" s="5">
        <f t="shared" si="3"/>
        <v>41395</v>
      </c>
      <c r="D102" s="6">
        <v>0.00018</v>
      </c>
      <c r="E102" s="6">
        <v>0.02863</v>
      </c>
      <c r="F102" s="7">
        <v>3.3641300000000003</v>
      </c>
      <c r="I102" s="8"/>
    </row>
    <row r="103" spans="1:9" ht="12.75">
      <c r="A103" s="1">
        <v>2013</v>
      </c>
      <c r="B103" s="1">
        <v>6</v>
      </c>
      <c r="C103" s="5">
        <f t="shared" si="3"/>
        <v>41426</v>
      </c>
      <c r="D103" s="6">
        <v>0.00018</v>
      </c>
      <c r="E103" s="6">
        <v>0.027445000000000004</v>
      </c>
      <c r="F103" s="7">
        <v>3.4745050000000006</v>
      </c>
      <c r="I103" s="8"/>
    </row>
    <row r="104" spans="1:9" ht="12.75">
      <c r="A104" s="1">
        <v>2013</v>
      </c>
      <c r="B104" s="1">
        <v>7</v>
      </c>
      <c r="C104" s="5">
        <f t="shared" si="3"/>
        <v>41456</v>
      </c>
      <c r="D104" s="6">
        <v>0.0002</v>
      </c>
      <c r="E104" s="6">
        <v>0.026973913043478268</v>
      </c>
      <c r="F104" s="7">
        <v>3.4589347826086954</v>
      </c>
      <c r="I104" s="8"/>
    </row>
    <row r="105" spans="1:9" ht="12.75">
      <c r="A105" s="1">
        <v>2013</v>
      </c>
      <c r="B105" s="1">
        <v>8</v>
      </c>
      <c r="C105" s="5">
        <f t="shared" si="3"/>
        <v>41487</v>
      </c>
      <c r="D105" s="6">
        <v>0.00018</v>
      </c>
      <c r="E105" s="6">
        <v>0.027014285714285727</v>
      </c>
      <c r="F105" s="7">
        <v>3.4306142857142854</v>
      </c>
      <c r="I105" s="8"/>
    </row>
    <row r="106" spans="1:9" ht="12.75">
      <c r="A106" s="1">
        <v>2013</v>
      </c>
      <c r="B106" s="1">
        <v>9</v>
      </c>
      <c r="C106" s="5">
        <f t="shared" si="3"/>
        <v>41518</v>
      </c>
      <c r="D106" s="6">
        <v>0.0002</v>
      </c>
      <c r="E106" s="6">
        <v>0.026909523809523807</v>
      </c>
      <c r="F106" s="7">
        <v>3.433409523809524</v>
      </c>
      <c r="I106" s="8"/>
    </row>
    <row r="107" spans="1:9" ht="12.75">
      <c r="A107" s="1">
        <v>2013</v>
      </c>
      <c r="B107" s="1">
        <v>10</v>
      </c>
      <c r="C107" s="5">
        <f t="shared" si="3"/>
        <v>41548</v>
      </c>
      <c r="D107" s="6">
        <v>0.0002</v>
      </c>
      <c r="E107" s="6">
        <v>0.026708695652173906</v>
      </c>
      <c r="F107" s="7">
        <v>3.403413043478261</v>
      </c>
      <c r="I107" s="8"/>
    </row>
    <row r="108" spans="1:9" ht="12.75">
      <c r="A108" s="1">
        <v>2013</v>
      </c>
      <c r="B108" s="1">
        <v>11</v>
      </c>
      <c r="C108" s="5">
        <f t="shared" si="3"/>
        <v>41579</v>
      </c>
      <c r="D108" s="6">
        <v>0.0002</v>
      </c>
      <c r="E108" s="6">
        <v>0.026536842105263168</v>
      </c>
      <c r="F108" s="7">
        <v>3.4008842105263155</v>
      </c>
      <c r="I108" s="8"/>
    </row>
    <row r="109" spans="1:9" ht="12.75">
      <c r="A109" s="1">
        <v>2013</v>
      </c>
      <c r="B109" s="1">
        <v>12</v>
      </c>
      <c r="C109" s="5">
        <f t="shared" si="3"/>
        <v>41609</v>
      </c>
      <c r="D109" s="6">
        <v>0.0002</v>
      </c>
      <c r="E109" s="6">
        <v>0.026710000000000005</v>
      </c>
      <c r="F109" s="7">
        <v>3.4105300000000005</v>
      </c>
      <c r="I109" s="8"/>
    </row>
    <row r="110" spans="1:9" ht="12.75">
      <c r="A110" s="1">
        <v>2014</v>
      </c>
      <c r="B110" s="1">
        <v>1</v>
      </c>
      <c r="C110" s="5">
        <f t="shared" si="3"/>
        <v>41640</v>
      </c>
      <c r="D110" s="6">
        <v>0.00022</v>
      </c>
      <c r="E110" s="6">
        <v>0.027004761904761917</v>
      </c>
      <c r="F110" s="7">
        <v>3.394814285714286</v>
      </c>
      <c r="I110" s="8"/>
    </row>
    <row r="111" spans="1:9" ht="12.75">
      <c r="A111" s="1">
        <v>2014</v>
      </c>
      <c r="B111" s="1">
        <v>2</v>
      </c>
      <c r="C111" s="5">
        <f t="shared" si="3"/>
        <v>41671</v>
      </c>
      <c r="D111" s="6">
        <v>0.00018</v>
      </c>
      <c r="E111" s="6">
        <v>0.027100000000000006</v>
      </c>
      <c r="F111" s="7">
        <v>3.4187549999999995</v>
      </c>
      <c r="I111" s="8"/>
    </row>
    <row r="112" spans="1:9" ht="12.75">
      <c r="A112" s="1">
        <v>2014</v>
      </c>
      <c r="B112" s="1">
        <v>3</v>
      </c>
      <c r="C112" s="5">
        <f t="shared" si="3"/>
        <v>41699</v>
      </c>
      <c r="D112" s="6">
        <v>0.00021</v>
      </c>
      <c r="E112" s="6">
        <v>0.027100000000000006</v>
      </c>
      <c r="F112" s="7">
        <v>3.449533333333334</v>
      </c>
      <c r="I112" s="8"/>
    </row>
    <row r="113" spans="1:9" ht="12.75">
      <c r="A113" s="1">
        <v>2014</v>
      </c>
      <c r="B113" s="1">
        <v>4</v>
      </c>
      <c r="C113" s="5">
        <f t="shared" si="3"/>
        <v>41730</v>
      </c>
      <c r="D113" s="6">
        <v>0.00017</v>
      </c>
      <c r="E113" s="6">
        <v>0.027190476190476192</v>
      </c>
      <c r="F113" s="7">
        <v>3.43292380952381</v>
      </c>
      <c r="I113" s="8"/>
    </row>
    <row r="114" spans="1:9" ht="12.75">
      <c r="A114" s="1">
        <v>2014</v>
      </c>
      <c r="B114" s="1">
        <v>5</v>
      </c>
      <c r="C114" s="5">
        <f t="shared" si="3"/>
        <v>41760</v>
      </c>
      <c r="D114" s="6">
        <v>0.00016</v>
      </c>
      <c r="E114" s="6">
        <v>0.027200000000000002</v>
      </c>
      <c r="F114" s="7">
        <v>3.424142857142857</v>
      </c>
      <c r="I114" s="8"/>
    </row>
    <row r="115" spans="1:9" ht="12.75">
      <c r="A115" s="1">
        <v>2014</v>
      </c>
      <c r="B115" s="1">
        <v>6</v>
      </c>
      <c r="C115" s="5">
        <f t="shared" si="3"/>
        <v>41791</v>
      </c>
      <c r="D115" s="6">
        <v>0.00012</v>
      </c>
      <c r="E115" s="6">
        <v>0.026879999999999998</v>
      </c>
      <c r="F115" s="7">
        <v>3.3952600000000004</v>
      </c>
      <c r="I115" s="8"/>
    </row>
    <row r="116" spans="1:9" ht="12.75">
      <c r="A116" s="1">
        <v>2014</v>
      </c>
      <c r="B116" s="1">
        <v>7</v>
      </c>
      <c r="C116" s="5">
        <f t="shared" si="3"/>
        <v>41821</v>
      </c>
      <c r="D116" s="6">
        <v>0.00013</v>
      </c>
      <c r="E116" s="6">
        <v>0.02676956521739129</v>
      </c>
      <c r="F116" s="7">
        <v>3.4112652173913047</v>
      </c>
      <c r="I116" s="8"/>
    </row>
    <row r="117" spans="1:9" ht="12.75">
      <c r="A117" s="1">
        <v>2014</v>
      </c>
      <c r="B117" s="1">
        <v>8</v>
      </c>
      <c r="C117" s="5">
        <f t="shared" si="3"/>
        <v>41852</v>
      </c>
      <c r="D117" s="6">
        <v>0.00021</v>
      </c>
      <c r="E117" s="6">
        <v>0.026490000000000003</v>
      </c>
      <c r="F117" s="7">
        <v>3.45886</v>
      </c>
      <c r="I117" s="8"/>
    </row>
    <row r="118" spans="1:9" ht="12.75">
      <c r="A118" s="1">
        <v>2014</v>
      </c>
      <c r="B118" s="1">
        <v>9</v>
      </c>
      <c r="C118" s="5">
        <f t="shared" si="3"/>
        <v>41883</v>
      </c>
      <c r="D118" s="6">
        <v>8E-05</v>
      </c>
      <c r="E118" s="6">
        <v>0.024481818181818184</v>
      </c>
      <c r="F118" s="7">
        <v>3.4700318181818175</v>
      </c>
      <c r="I118" s="8"/>
    </row>
    <row r="119" spans="1:9" ht="12.75">
      <c r="A119" s="1">
        <v>2014</v>
      </c>
      <c r="B119" s="1">
        <v>10</v>
      </c>
      <c r="C119" s="5">
        <f t="shared" si="3"/>
        <v>41913</v>
      </c>
      <c r="D119" s="6">
        <v>8E-05</v>
      </c>
      <c r="E119" s="6">
        <v>0.020726086956521735</v>
      </c>
      <c r="F119" s="7">
        <v>3.4822695652173916</v>
      </c>
      <c r="I119" s="8"/>
    </row>
    <row r="120" spans="1:9" ht="12.75">
      <c r="A120" s="1">
        <v>2014</v>
      </c>
      <c r="B120" s="1">
        <v>11</v>
      </c>
      <c r="C120" s="5">
        <f t="shared" si="3"/>
        <v>41944</v>
      </c>
      <c r="D120" s="6">
        <v>6E-05</v>
      </c>
      <c r="E120" s="6">
        <v>0.02033684210526316</v>
      </c>
      <c r="F120" s="7">
        <v>3.5023526315789484</v>
      </c>
      <c r="I120" s="8"/>
    </row>
    <row r="121" spans="1:9" ht="12.75">
      <c r="A121" s="1">
        <v>2014</v>
      </c>
      <c r="B121" s="1">
        <v>12</v>
      </c>
      <c r="C121" s="5">
        <f t="shared" si="3"/>
        <v>41974</v>
      </c>
      <c r="D121" s="6">
        <v>-0.0002</v>
      </c>
      <c r="E121" s="6">
        <v>0.020600000000000004</v>
      </c>
      <c r="F121" s="7">
        <v>3.5038095238095237</v>
      </c>
      <c r="I121" s="8"/>
    </row>
    <row r="122" spans="1:9" ht="12.75">
      <c r="A122" s="1">
        <v>2015</v>
      </c>
      <c r="B122" s="1">
        <v>1</v>
      </c>
      <c r="C122" s="5">
        <f t="shared" si="3"/>
        <v>42005</v>
      </c>
      <c r="D122" s="6">
        <v>-0.00466</v>
      </c>
      <c r="E122" s="6">
        <v>0.020305</v>
      </c>
      <c r="F122" s="7">
        <v>3.95756</v>
      </c>
      <c r="I122" s="8"/>
    </row>
    <row r="123" spans="1:9" ht="12.75">
      <c r="A123" s="1">
        <v>2015</v>
      </c>
      <c r="B123" s="1">
        <v>2</v>
      </c>
      <c r="C123" s="5">
        <f t="shared" si="3"/>
        <v>42036</v>
      </c>
      <c r="D123" s="6">
        <v>-0.00889</v>
      </c>
      <c r="E123" s="6">
        <v>0.01917</v>
      </c>
      <c r="F123" s="7">
        <v>3.9325250000000005</v>
      </c>
      <c r="I123" s="8"/>
    </row>
    <row r="124" spans="1:9" ht="12.75">
      <c r="A124" s="1">
        <v>2015</v>
      </c>
      <c r="B124" s="1">
        <v>3</v>
      </c>
      <c r="C124" s="5">
        <f t="shared" si="3"/>
        <v>42064</v>
      </c>
      <c r="D124" s="6">
        <v>-0.00802</v>
      </c>
      <c r="E124" s="6">
        <v>0.016718181818181826</v>
      </c>
      <c r="F124" s="7">
        <v>3.8901772727272728</v>
      </c>
      <c r="I124" s="8"/>
    </row>
    <row r="125" spans="1:9" ht="12.75">
      <c r="A125" s="1">
        <v>2015</v>
      </c>
      <c r="B125" s="1">
        <v>4</v>
      </c>
      <c r="C125" s="5">
        <f t="shared" si="3"/>
        <v>42095</v>
      </c>
      <c r="D125" s="6">
        <v>-0.00812</v>
      </c>
      <c r="E125" s="6">
        <v>0.016500000000000008</v>
      </c>
      <c r="F125" s="7">
        <v>3.8771476190476193</v>
      </c>
      <c r="I125" s="8"/>
    </row>
    <row r="126" spans="1:9" ht="12.75">
      <c r="A126" s="1">
        <v>2015</v>
      </c>
      <c r="B126" s="1">
        <v>5</v>
      </c>
      <c r="C126" s="5">
        <f t="shared" si="3"/>
        <v>42125</v>
      </c>
      <c r="D126" s="6">
        <v>-0.00791</v>
      </c>
      <c r="E126" s="6">
        <v>0.016699999999999996</v>
      </c>
      <c r="F126" s="7">
        <v>3.9273050000000005</v>
      </c>
      <c r="I126" s="8"/>
    </row>
    <row r="127" spans="1:9" ht="12.75">
      <c r="A127" s="1">
        <v>2015</v>
      </c>
      <c r="B127" s="1">
        <v>6</v>
      </c>
      <c r="C127" s="5">
        <f t="shared" si="3"/>
        <v>42156</v>
      </c>
      <c r="D127" s="6">
        <v>-0.00782</v>
      </c>
      <c r="E127" s="6">
        <v>0.017047619047619048</v>
      </c>
      <c r="F127" s="7">
        <v>3.9836952380952377</v>
      </c>
      <c r="I127" s="8"/>
    </row>
    <row r="128" spans="1:9" ht="12.75">
      <c r="A128" s="1">
        <v>2015</v>
      </c>
      <c r="B128" s="1">
        <v>7</v>
      </c>
      <c r="C128" s="5">
        <f t="shared" si="3"/>
        <v>42186</v>
      </c>
      <c r="D128" s="6">
        <v>-0.00762</v>
      </c>
      <c r="E128" s="6">
        <v>0.017199999999999997</v>
      </c>
      <c r="F128" s="7">
        <v>3.961795652173913</v>
      </c>
      <c r="I128" s="8"/>
    </row>
    <row r="129" spans="1:9" ht="12.75">
      <c r="A129" s="1">
        <v>2015</v>
      </c>
      <c r="B129" s="1">
        <v>8</v>
      </c>
      <c r="C129" s="5">
        <f t="shared" si="3"/>
        <v>42217</v>
      </c>
      <c r="D129" s="6">
        <v>-0.00729</v>
      </c>
      <c r="E129" s="6">
        <v>0.017199999999999997</v>
      </c>
      <c r="F129" s="7">
        <v>3.8909523809523807</v>
      </c>
      <c r="I129" s="8"/>
    </row>
    <row r="130" spans="1:9" ht="12.75">
      <c r="A130" s="1">
        <v>2015</v>
      </c>
      <c r="B130" s="1">
        <v>9</v>
      </c>
      <c r="C130" s="5">
        <f aca="true" t="shared" si="4" ref="C130:C145">DATE(A130,B130,1)</f>
        <v>42248</v>
      </c>
      <c r="D130" s="6">
        <v>-0.00729</v>
      </c>
      <c r="E130" s="6">
        <v>0.017213636363636358</v>
      </c>
      <c r="F130" s="7">
        <v>3.863313636363637</v>
      </c>
      <c r="I130" s="8"/>
    </row>
    <row r="131" spans="1:9" ht="12.75">
      <c r="A131" s="1">
        <v>2015</v>
      </c>
      <c r="B131" s="1">
        <v>10</v>
      </c>
      <c r="C131" s="5">
        <f t="shared" si="4"/>
        <v>42278</v>
      </c>
      <c r="D131" s="6">
        <v>-0.00728</v>
      </c>
      <c r="E131" s="6">
        <v>0.017299999999999996</v>
      </c>
      <c r="F131" s="7">
        <v>3.90554090909091</v>
      </c>
      <c r="I131" s="8"/>
    </row>
    <row r="132" spans="1:9" ht="12.75">
      <c r="A132" s="1">
        <v>2015</v>
      </c>
      <c r="B132" s="1">
        <v>11</v>
      </c>
      <c r="C132" s="5">
        <f t="shared" si="4"/>
        <v>42309</v>
      </c>
      <c r="D132" s="6">
        <v>-0.00732</v>
      </c>
      <c r="E132" s="6">
        <v>0.0173</v>
      </c>
      <c r="F132" s="7">
        <v>3.914</v>
      </c>
      <c r="I132" s="8"/>
    </row>
    <row r="133" spans="1:9" ht="12.75">
      <c r="A133" s="1">
        <v>2015</v>
      </c>
      <c r="B133" s="1">
        <v>12</v>
      </c>
      <c r="C133" s="5">
        <f t="shared" si="4"/>
        <v>42339</v>
      </c>
      <c r="D133" s="6">
        <f>D132</f>
        <v>-0.00732</v>
      </c>
      <c r="E133" s="6">
        <f>E132</f>
        <v>0.0173</v>
      </c>
      <c r="F133" s="7">
        <f>F132</f>
        <v>3.914</v>
      </c>
      <c r="I133" s="8"/>
    </row>
    <row r="134" spans="1:9" ht="12.75">
      <c r="A134" s="1">
        <v>2016</v>
      </c>
      <c r="B134" s="1">
        <v>1</v>
      </c>
      <c r="C134" s="5">
        <f t="shared" si="4"/>
        <v>42370</v>
      </c>
      <c r="D134" s="6">
        <f aca="true" t="shared" si="5" ref="D134:F145">D133</f>
        <v>-0.00732</v>
      </c>
      <c r="E134" s="6">
        <f t="shared" si="5"/>
        <v>0.0173</v>
      </c>
      <c r="F134" s="7">
        <f t="shared" si="5"/>
        <v>3.914</v>
      </c>
      <c r="I134" s="8"/>
    </row>
    <row r="135" spans="1:9" ht="12.75">
      <c r="A135" s="1">
        <v>2016</v>
      </c>
      <c r="B135" s="1">
        <v>2</v>
      </c>
      <c r="C135" s="5">
        <f t="shared" si="4"/>
        <v>42401</v>
      </c>
      <c r="D135" s="6">
        <f t="shared" si="5"/>
        <v>-0.00732</v>
      </c>
      <c r="E135" s="6">
        <f t="shared" si="5"/>
        <v>0.0173</v>
      </c>
      <c r="F135" s="7">
        <f t="shared" si="5"/>
        <v>3.914</v>
      </c>
      <c r="I135" s="8"/>
    </row>
    <row r="136" spans="1:9" ht="12.75">
      <c r="A136" s="1">
        <v>2016</v>
      </c>
      <c r="B136" s="1">
        <v>3</v>
      </c>
      <c r="C136" s="5">
        <f t="shared" si="4"/>
        <v>42430</v>
      </c>
      <c r="D136" s="6">
        <f t="shared" si="5"/>
        <v>-0.00732</v>
      </c>
      <c r="E136" s="6">
        <f t="shared" si="5"/>
        <v>0.0173</v>
      </c>
      <c r="F136" s="7">
        <f t="shared" si="5"/>
        <v>3.914</v>
      </c>
      <c r="I136" s="8"/>
    </row>
    <row r="137" spans="1:6" ht="12.75">
      <c r="A137" s="1">
        <v>2016</v>
      </c>
      <c r="B137" s="1">
        <v>4</v>
      </c>
      <c r="C137" s="5">
        <f t="shared" si="4"/>
        <v>42461</v>
      </c>
      <c r="D137" s="6">
        <f t="shared" si="5"/>
        <v>-0.00732</v>
      </c>
      <c r="E137" s="6">
        <f t="shared" si="5"/>
        <v>0.0173</v>
      </c>
      <c r="F137" s="7">
        <f t="shared" si="5"/>
        <v>3.914</v>
      </c>
    </row>
    <row r="138" spans="1:6" ht="12.75">
      <c r="A138" s="1">
        <v>2016</v>
      </c>
      <c r="B138" s="1">
        <v>5</v>
      </c>
      <c r="C138" s="5">
        <f t="shared" si="4"/>
        <v>42491</v>
      </c>
      <c r="D138" s="6">
        <f t="shared" si="5"/>
        <v>-0.00732</v>
      </c>
      <c r="E138" s="6">
        <f t="shared" si="5"/>
        <v>0.0173</v>
      </c>
      <c r="F138" s="7">
        <f t="shared" si="5"/>
        <v>3.914</v>
      </c>
    </row>
    <row r="139" spans="1:6" ht="12.75">
      <c r="A139" s="1">
        <v>2016</v>
      </c>
      <c r="B139" s="1">
        <v>6</v>
      </c>
      <c r="C139" s="5">
        <f t="shared" si="4"/>
        <v>42522</v>
      </c>
      <c r="D139" s="6">
        <f t="shared" si="5"/>
        <v>-0.00732</v>
      </c>
      <c r="E139" s="6">
        <f t="shared" si="5"/>
        <v>0.0173</v>
      </c>
      <c r="F139" s="7">
        <f t="shared" si="5"/>
        <v>3.914</v>
      </c>
    </row>
    <row r="140" spans="1:6" ht="12.75">
      <c r="A140" s="1">
        <v>2016</v>
      </c>
      <c r="B140" s="1">
        <v>7</v>
      </c>
      <c r="C140" s="5">
        <f t="shared" si="4"/>
        <v>42552</v>
      </c>
      <c r="D140" s="6">
        <f t="shared" si="5"/>
        <v>-0.00732</v>
      </c>
      <c r="E140" s="6">
        <f t="shared" si="5"/>
        <v>0.0173</v>
      </c>
      <c r="F140" s="7">
        <f t="shared" si="5"/>
        <v>3.914</v>
      </c>
    </row>
    <row r="141" spans="1:6" ht="12.75">
      <c r="A141" s="1">
        <v>2016</v>
      </c>
      <c r="B141" s="1">
        <v>8</v>
      </c>
      <c r="C141" s="5">
        <f t="shared" si="4"/>
        <v>42583</v>
      </c>
      <c r="D141" s="6">
        <f t="shared" si="5"/>
        <v>-0.00732</v>
      </c>
      <c r="E141" s="6">
        <f t="shared" si="5"/>
        <v>0.0173</v>
      </c>
      <c r="F141" s="7">
        <f t="shared" si="5"/>
        <v>3.914</v>
      </c>
    </row>
    <row r="142" spans="1:6" ht="12.75">
      <c r="A142" s="1">
        <v>2016</v>
      </c>
      <c r="B142" s="1">
        <v>9</v>
      </c>
      <c r="C142" s="5">
        <f t="shared" si="4"/>
        <v>42614</v>
      </c>
      <c r="D142" s="6">
        <f t="shared" si="5"/>
        <v>-0.00732</v>
      </c>
      <c r="E142" s="6">
        <f t="shared" si="5"/>
        <v>0.0173</v>
      </c>
      <c r="F142" s="7">
        <f t="shared" si="5"/>
        <v>3.914</v>
      </c>
    </row>
    <row r="143" spans="1:6" ht="12.75">
      <c r="A143" s="1">
        <v>2016</v>
      </c>
      <c r="B143" s="1">
        <v>10</v>
      </c>
      <c r="C143" s="5">
        <f t="shared" si="4"/>
        <v>42644</v>
      </c>
      <c r="D143" s="6">
        <f t="shared" si="5"/>
        <v>-0.00732</v>
      </c>
      <c r="E143" s="6">
        <f t="shared" si="5"/>
        <v>0.0173</v>
      </c>
      <c r="F143" s="7">
        <f t="shared" si="5"/>
        <v>3.914</v>
      </c>
    </row>
    <row r="144" spans="1:6" ht="12.75">
      <c r="A144" s="1">
        <v>2016</v>
      </c>
      <c r="B144" s="1">
        <v>11</v>
      </c>
      <c r="C144" s="5">
        <f t="shared" si="4"/>
        <v>42675</v>
      </c>
      <c r="D144" s="6">
        <f t="shared" si="5"/>
        <v>-0.00732</v>
      </c>
      <c r="E144" s="6">
        <f t="shared" si="5"/>
        <v>0.0173</v>
      </c>
      <c r="F144" s="7">
        <f t="shared" si="5"/>
        <v>3.914</v>
      </c>
    </row>
    <row r="145" spans="1:6" ht="12.75">
      <c r="A145" s="1">
        <v>2016</v>
      </c>
      <c r="B145" s="1">
        <v>12</v>
      </c>
      <c r="C145" s="5">
        <f t="shared" si="4"/>
        <v>42705</v>
      </c>
      <c r="D145" s="6">
        <f t="shared" si="5"/>
        <v>-0.00732</v>
      </c>
      <c r="E145" s="6">
        <f t="shared" si="5"/>
        <v>0.0173</v>
      </c>
      <c r="F145" s="7">
        <f t="shared" si="5"/>
        <v>3.914</v>
      </c>
    </row>
  </sheetData>
  <sheetProtection/>
  <autoFilter ref="A1:F133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Partyla-Wojcik, Magdalena</dc:creator>
  <cp:keywords/>
  <dc:description/>
  <cp:lastModifiedBy>Partyla-Wojcik, Magdalena</cp:lastModifiedBy>
  <dcterms:created xsi:type="dcterms:W3CDTF">2015-11-05T14:50:24Z</dcterms:created>
  <dcterms:modified xsi:type="dcterms:W3CDTF">2016-01-15T14:54:04Z</dcterms:modified>
  <cp:category/>
  <cp:version/>
  <cp:contentType/>
  <cp:contentStatus/>
</cp:coreProperties>
</file>